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270" windowWidth="18735" windowHeight="12210"/>
  </bookViews>
  <sheets>
    <sheet name="Stavba" sheetId="1" r:id="rId1"/>
    <sheet name="VzorPolozky" sheetId="10" state="hidden" r:id="rId2"/>
    <sheet name="SO 01 01 Pol" sheetId="12" r:id="rId3"/>
    <sheet name="SO 02 01 Pol" sheetId="13" r:id="rId4"/>
    <sheet name="SO 03 01 Pol" sheetId="14" r:id="rId5"/>
    <sheet name="SO 04 01 Pol" sheetId="15" r:id="rId6"/>
  </sheets>
  <externalReferences>
    <externalReference r:id="rId7"/>
  </externalReferences>
  <definedNames>
    <definedName name="CelkemDPHVypocet" localSheetId="0">Stavba!$H$48</definedName>
    <definedName name="CenaCelkem">Stavba!$G$29</definedName>
    <definedName name="CenaCelkemBezDPH">Stavba!$G$28</definedName>
    <definedName name="CenaCelkemVypocet" localSheetId="0">Stavba!$I$48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01 Pol'!$1:$7</definedName>
    <definedName name="_xlnm.Print_Titles" localSheetId="3">'SO 02 01 Pol'!$1:$7</definedName>
    <definedName name="_xlnm.Print_Titles" localSheetId="4">'SO 03 01 Pol'!$1:$7</definedName>
    <definedName name="_xlnm.Print_Titles" localSheetId="5">'SO 04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01 Pol'!$A$1:$W$191</definedName>
    <definedName name="_xlnm.Print_Area" localSheetId="3">'SO 02 01 Pol'!$A$1:$W$96</definedName>
    <definedName name="_xlnm.Print_Area" localSheetId="4">'SO 03 01 Pol'!$A$1:$W$105</definedName>
    <definedName name="_xlnm.Print_Area" localSheetId="5">'SO 04 01 Pol'!$A$1:$W$42</definedName>
    <definedName name="_xlnm.Print_Area" localSheetId="0">Stavba!$A$1:$J$79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Stavba!$F$48</definedName>
    <definedName name="ZakladDPHZakl">Stavba!$G$25</definedName>
    <definedName name="ZakladDPHZaklVypocet" localSheetId="0">Stavba!$G$48</definedName>
    <definedName name="Zaokrouhleni">Stavba!$G$27</definedName>
    <definedName name="Zhotovitel">Stavba!$D$11:$G$11</definedName>
  </definedNames>
  <calcPr calcId="1445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1" i="1"/>
  <c r="BA25" i="15"/>
  <c r="G9" i="15"/>
  <c r="I9" i="15"/>
  <c r="I8" i="15" s="1"/>
  <c r="K9" i="15"/>
  <c r="K8" i="15" s="1"/>
  <c r="O9" i="15"/>
  <c r="O8" i="15" s="1"/>
  <c r="Q9" i="15"/>
  <c r="Q8" i="15" s="1"/>
  <c r="V9" i="15"/>
  <c r="V8" i="15" s="1"/>
  <c r="G11" i="15"/>
  <c r="M11" i="15" s="1"/>
  <c r="I11" i="15"/>
  <c r="K11" i="15"/>
  <c r="O11" i="15"/>
  <c r="Q11" i="15"/>
  <c r="V11" i="15"/>
  <c r="G26" i="15"/>
  <c r="M26" i="15" s="1"/>
  <c r="I26" i="15"/>
  <c r="K26" i="15"/>
  <c r="O26" i="15"/>
  <c r="Q26" i="15"/>
  <c r="V26" i="15"/>
  <c r="G27" i="15"/>
  <c r="M27" i="15" s="1"/>
  <c r="I27" i="15"/>
  <c r="K27" i="15"/>
  <c r="O27" i="15"/>
  <c r="Q27" i="15"/>
  <c r="V27" i="15"/>
  <c r="O29" i="15"/>
  <c r="G30" i="15"/>
  <c r="M30" i="15" s="1"/>
  <c r="M29" i="15" s="1"/>
  <c r="I30" i="15"/>
  <c r="I29" i="15" s="1"/>
  <c r="K30" i="15"/>
  <c r="K29" i="15" s="1"/>
  <c r="O30" i="15"/>
  <c r="Q30" i="15"/>
  <c r="Q29" i="15" s="1"/>
  <c r="V30" i="15"/>
  <c r="V29" i="15" s="1"/>
  <c r="AE32" i="15"/>
  <c r="F47" i="1" s="1"/>
  <c r="BA72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0" i="14"/>
  <c r="M10" i="14" s="1"/>
  <c r="I10" i="14"/>
  <c r="K10" i="14"/>
  <c r="O10" i="14"/>
  <c r="Q10" i="14"/>
  <c r="V10" i="14"/>
  <c r="G12" i="14"/>
  <c r="I12" i="14"/>
  <c r="K12" i="14"/>
  <c r="M12" i="14"/>
  <c r="O12" i="14"/>
  <c r="Q12" i="14"/>
  <c r="V12" i="14"/>
  <c r="G14" i="14"/>
  <c r="M14" i="14" s="1"/>
  <c r="I14" i="14"/>
  <c r="K14" i="14"/>
  <c r="O14" i="14"/>
  <c r="O8" i="14" s="1"/>
  <c r="Q14" i="14"/>
  <c r="V14" i="14"/>
  <c r="G16" i="14"/>
  <c r="M16" i="14" s="1"/>
  <c r="I16" i="14"/>
  <c r="K16" i="14"/>
  <c r="O16" i="14"/>
  <c r="Q16" i="14"/>
  <c r="V16" i="14"/>
  <c r="G19" i="14"/>
  <c r="M19" i="14" s="1"/>
  <c r="I19" i="14"/>
  <c r="K19" i="14"/>
  <c r="O19" i="14"/>
  <c r="Q19" i="14"/>
  <c r="V19" i="14"/>
  <c r="G21" i="14"/>
  <c r="M21" i="14" s="1"/>
  <c r="I21" i="14"/>
  <c r="K21" i="14"/>
  <c r="O21" i="14"/>
  <c r="Q21" i="14"/>
  <c r="V21" i="14"/>
  <c r="G24" i="14"/>
  <c r="M24" i="14" s="1"/>
  <c r="I24" i="14"/>
  <c r="K24" i="14"/>
  <c r="O24" i="14"/>
  <c r="Q24" i="14"/>
  <c r="V24" i="14"/>
  <c r="G26" i="14"/>
  <c r="M26" i="14" s="1"/>
  <c r="I26" i="14"/>
  <c r="K26" i="14"/>
  <c r="O26" i="14"/>
  <c r="Q26" i="14"/>
  <c r="V26" i="14"/>
  <c r="G28" i="14"/>
  <c r="M28" i="14" s="1"/>
  <c r="I28" i="14"/>
  <c r="K28" i="14"/>
  <c r="O28" i="14"/>
  <c r="Q28" i="14"/>
  <c r="V28" i="14"/>
  <c r="G30" i="14"/>
  <c r="M30" i="14" s="1"/>
  <c r="I30" i="14"/>
  <c r="K30" i="14"/>
  <c r="O30" i="14"/>
  <c r="Q30" i="14"/>
  <c r="V30" i="14"/>
  <c r="G34" i="14"/>
  <c r="M34" i="14" s="1"/>
  <c r="I34" i="14"/>
  <c r="K34" i="14"/>
  <c r="O34" i="14"/>
  <c r="Q34" i="14"/>
  <c r="V34" i="14"/>
  <c r="G37" i="14"/>
  <c r="M37" i="14" s="1"/>
  <c r="I37" i="14"/>
  <c r="I36" i="14" s="1"/>
  <c r="K37" i="14"/>
  <c r="K36" i="14" s="1"/>
  <c r="O37" i="14"/>
  <c r="Q37" i="14"/>
  <c r="Q36" i="14" s="1"/>
  <c r="V37" i="14"/>
  <c r="V36" i="14" s="1"/>
  <c r="G39" i="14"/>
  <c r="M39" i="14" s="1"/>
  <c r="I39" i="14"/>
  <c r="K39" i="14"/>
  <c r="O39" i="14"/>
  <c r="Q39" i="14"/>
  <c r="V39" i="14"/>
  <c r="G45" i="14"/>
  <c r="I45" i="14"/>
  <c r="K45" i="14"/>
  <c r="O45" i="14"/>
  <c r="O36" i="14" s="1"/>
  <c r="Q45" i="14"/>
  <c r="V45" i="14"/>
  <c r="G48" i="14"/>
  <c r="M48" i="14" s="1"/>
  <c r="I48" i="14"/>
  <c r="K48" i="14"/>
  <c r="O48" i="14"/>
  <c r="Q48" i="14"/>
  <c r="V48" i="14"/>
  <c r="G51" i="14"/>
  <c r="M51" i="14" s="1"/>
  <c r="I51" i="14"/>
  <c r="K51" i="14"/>
  <c r="K50" i="14" s="1"/>
  <c r="O51" i="14"/>
  <c r="Q51" i="14"/>
  <c r="V51" i="14"/>
  <c r="V50" i="14" s="1"/>
  <c r="G52" i="14"/>
  <c r="I52" i="14"/>
  <c r="K52" i="14"/>
  <c r="O52" i="14"/>
  <c r="O50" i="14" s="1"/>
  <c r="Q52" i="14"/>
  <c r="V52" i="14"/>
  <c r="G53" i="14"/>
  <c r="M53" i="14" s="1"/>
  <c r="I53" i="14"/>
  <c r="I50" i="14" s="1"/>
  <c r="K53" i="14"/>
  <c r="O53" i="14"/>
  <c r="Q53" i="14"/>
  <c r="Q50" i="14" s="1"/>
  <c r="V53" i="14"/>
  <c r="G54" i="14"/>
  <c r="M54" i="14" s="1"/>
  <c r="I54" i="14"/>
  <c r="K54" i="14"/>
  <c r="O54" i="14"/>
  <c r="Q54" i="14"/>
  <c r="V54" i="14"/>
  <c r="G57" i="14"/>
  <c r="I57" i="14"/>
  <c r="K57" i="14"/>
  <c r="M57" i="14"/>
  <c r="O57" i="14"/>
  <c r="O56" i="14" s="1"/>
  <c r="Q57" i="14"/>
  <c r="V57" i="14"/>
  <c r="G58" i="14"/>
  <c r="M58" i="14" s="1"/>
  <c r="I58" i="14"/>
  <c r="I56" i="14" s="1"/>
  <c r="K58" i="14"/>
  <c r="O58" i="14"/>
  <c r="Q58" i="14"/>
  <c r="Q56" i="14" s="1"/>
  <c r="V58" i="14"/>
  <c r="G61" i="14"/>
  <c r="M61" i="14" s="1"/>
  <c r="I61" i="14"/>
  <c r="K61" i="14"/>
  <c r="K56" i="14" s="1"/>
  <c r="O61" i="14"/>
  <c r="Q61" i="14"/>
  <c r="V61" i="14"/>
  <c r="V56" i="14" s="1"/>
  <c r="G63" i="14"/>
  <c r="I63" i="14"/>
  <c r="K63" i="14"/>
  <c r="M63" i="14"/>
  <c r="O63" i="14"/>
  <c r="Q63" i="14"/>
  <c r="V63" i="14"/>
  <c r="G64" i="14"/>
  <c r="M64" i="14" s="1"/>
  <c r="I64" i="14"/>
  <c r="K64" i="14"/>
  <c r="O64" i="14"/>
  <c r="Q64" i="14"/>
  <c r="V64" i="14"/>
  <c r="G65" i="14"/>
  <c r="M65" i="14" s="1"/>
  <c r="I65" i="14"/>
  <c r="K65" i="14"/>
  <c r="O65" i="14"/>
  <c r="Q65" i="14"/>
  <c r="V65" i="14"/>
  <c r="G67" i="14"/>
  <c r="M67" i="14" s="1"/>
  <c r="I67" i="14"/>
  <c r="K67" i="14"/>
  <c r="O67" i="14"/>
  <c r="Q67" i="14"/>
  <c r="V67" i="14"/>
  <c r="K68" i="14"/>
  <c r="V68" i="14"/>
  <c r="G69" i="14"/>
  <c r="G68" i="14" s="1"/>
  <c r="I69" i="14"/>
  <c r="I68" i="14" s="1"/>
  <c r="K69" i="14"/>
  <c r="O69" i="14"/>
  <c r="O68" i="14" s="1"/>
  <c r="Q69" i="14"/>
  <c r="Q68" i="14" s="1"/>
  <c r="V69" i="14"/>
  <c r="G70" i="14"/>
  <c r="O70" i="14"/>
  <c r="G71" i="14"/>
  <c r="M71" i="14" s="1"/>
  <c r="I71" i="14"/>
  <c r="I70" i="14" s="1"/>
  <c r="K71" i="14"/>
  <c r="K70" i="14" s="1"/>
  <c r="O71" i="14"/>
  <c r="Q71" i="14"/>
  <c r="Q70" i="14" s="1"/>
  <c r="V71" i="14"/>
  <c r="V70" i="14" s="1"/>
  <c r="G77" i="14"/>
  <c r="M77" i="14" s="1"/>
  <c r="I77" i="14"/>
  <c r="K77" i="14"/>
  <c r="O77" i="14"/>
  <c r="Q77" i="14"/>
  <c r="V77" i="14"/>
  <c r="G81" i="14"/>
  <c r="I81" i="14"/>
  <c r="K81" i="14"/>
  <c r="M81" i="14"/>
  <c r="O81" i="14"/>
  <c r="Q81" i="14"/>
  <c r="V81" i="14"/>
  <c r="O82" i="14"/>
  <c r="G83" i="14"/>
  <c r="M83" i="14" s="1"/>
  <c r="I83" i="14"/>
  <c r="I82" i="14" s="1"/>
  <c r="K83" i="14"/>
  <c r="K82" i="14" s="1"/>
  <c r="O83" i="14"/>
  <c r="Q83" i="14"/>
  <c r="Q82" i="14" s="1"/>
  <c r="V83" i="14"/>
  <c r="V82" i="14" s="1"/>
  <c r="G84" i="14"/>
  <c r="M84" i="14" s="1"/>
  <c r="I84" i="14"/>
  <c r="K84" i="14"/>
  <c r="O84" i="14"/>
  <c r="Q84" i="14"/>
  <c r="V84" i="14"/>
  <c r="G86" i="14"/>
  <c r="M86" i="14" s="1"/>
  <c r="I86" i="14"/>
  <c r="K86" i="14"/>
  <c r="O86" i="14"/>
  <c r="Q86" i="14"/>
  <c r="V86" i="14"/>
  <c r="O87" i="14"/>
  <c r="G88" i="14"/>
  <c r="M88" i="14" s="1"/>
  <c r="I88" i="14"/>
  <c r="I87" i="14" s="1"/>
  <c r="K88" i="14"/>
  <c r="K87" i="14" s="1"/>
  <c r="O88" i="14"/>
  <c r="Q88" i="14"/>
  <c r="Q87" i="14" s="1"/>
  <c r="V88" i="14"/>
  <c r="V87" i="14" s="1"/>
  <c r="G89" i="14"/>
  <c r="M89" i="14" s="1"/>
  <c r="I89" i="14"/>
  <c r="K89" i="14"/>
  <c r="O89" i="14"/>
  <c r="Q89" i="14"/>
  <c r="V89" i="14"/>
  <c r="G90" i="14"/>
  <c r="M90" i="14" s="1"/>
  <c r="I90" i="14"/>
  <c r="K90" i="14"/>
  <c r="O90" i="14"/>
  <c r="Q90" i="14"/>
  <c r="V90" i="14"/>
  <c r="O91" i="14"/>
  <c r="G92" i="14"/>
  <c r="M92" i="14" s="1"/>
  <c r="I92" i="14"/>
  <c r="I91" i="14" s="1"/>
  <c r="K92" i="14"/>
  <c r="K91" i="14" s="1"/>
  <c r="O92" i="14"/>
  <c r="Q92" i="14"/>
  <c r="Q91" i="14" s="1"/>
  <c r="V92" i="14"/>
  <c r="V91" i="14" s="1"/>
  <c r="G93" i="14"/>
  <c r="G91" i="14" s="1"/>
  <c r="I93" i="14"/>
  <c r="K93" i="14"/>
  <c r="O93" i="14"/>
  <c r="Q93" i="14"/>
  <c r="V93" i="14"/>
  <c r="AE95" i="14"/>
  <c r="F45" i="1" s="1"/>
  <c r="G9" i="13"/>
  <c r="M9" i="13" s="1"/>
  <c r="I9" i="13"/>
  <c r="I8" i="13" s="1"/>
  <c r="K9" i="13"/>
  <c r="K8" i="13" s="1"/>
  <c r="O9" i="13"/>
  <c r="Q9" i="13"/>
  <c r="Q8" i="13" s="1"/>
  <c r="V9" i="13"/>
  <c r="V8" i="13" s="1"/>
  <c r="G10" i="13"/>
  <c r="M10" i="13" s="1"/>
  <c r="I10" i="13"/>
  <c r="K10" i="13"/>
  <c r="O10" i="13"/>
  <c r="Q10" i="13"/>
  <c r="V10" i="13"/>
  <c r="G12" i="13"/>
  <c r="M12" i="13" s="1"/>
  <c r="I12" i="13"/>
  <c r="K12" i="13"/>
  <c r="O12" i="13"/>
  <c r="Q12" i="13"/>
  <c r="V12" i="13"/>
  <c r="G14" i="13"/>
  <c r="I14" i="13"/>
  <c r="K14" i="13"/>
  <c r="O14" i="13"/>
  <c r="O8" i="13" s="1"/>
  <c r="Q14" i="13"/>
  <c r="V14" i="13"/>
  <c r="G16" i="13"/>
  <c r="M16" i="13" s="1"/>
  <c r="I16" i="13"/>
  <c r="K16" i="13"/>
  <c r="O16" i="13"/>
  <c r="Q16" i="13"/>
  <c r="V16" i="13"/>
  <c r="G18" i="13"/>
  <c r="I18" i="13"/>
  <c r="K18" i="13"/>
  <c r="M18" i="13"/>
  <c r="O18" i="13"/>
  <c r="Q18" i="13"/>
  <c r="V18" i="13"/>
  <c r="G20" i="13"/>
  <c r="M20" i="13" s="1"/>
  <c r="I20" i="13"/>
  <c r="K20" i="13"/>
  <c r="O20" i="13"/>
  <c r="Q20" i="13"/>
  <c r="V20" i="13"/>
  <c r="G23" i="13"/>
  <c r="M23" i="13" s="1"/>
  <c r="I23" i="13"/>
  <c r="K23" i="13"/>
  <c r="O23" i="13"/>
  <c r="Q23" i="13"/>
  <c r="V23" i="13"/>
  <c r="G25" i="13"/>
  <c r="M25" i="13" s="1"/>
  <c r="I25" i="13"/>
  <c r="K25" i="13"/>
  <c r="O25" i="13"/>
  <c r="Q25" i="13"/>
  <c r="V25" i="13"/>
  <c r="G28" i="13"/>
  <c r="M28" i="13" s="1"/>
  <c r="I28" i="13"/>
  <c r="K28" i="13"/>
  <c r="O28" i="13"/>
  <c r="Q28" i="13"/>
  <c r="V28" i="13"/>
  <c r="G31" i="13"/>
  <c r="G30" i="13" s="1"/>
  <c r="I31" i="13"/>
  <c r="I30" i="13" s="1"/>
  <c r="K31" i="13"/>
  <c r="K30" i="13" s="1"/>
  <c r="O31" i="13"/>
  <c r="O30" i="13" s="1"/>
  <c r="Q31" i="13"/>
  <c r="Q30" i="13" s="1"/>
  <c r="V31" i="13"/>
  <c r="V30" i="13" s="1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O37" i="13"/>
  <c r="G38" i="13"/>
  <c r="M38" i="13" s="1"/>
  <c r="I38" i="13"/>
  <c r="I37" i="13" s="1"/>
  <c r="K38" i="13"/>
  <c r="K37" i="13" s="1"/>
  <c r="O38" i="13"/>
  <c r="Q38" i="13"/>
  <c r="Q37" i="13" s="1"/>
  <c r="V38" i="13"/>
  <c r="V37" i="13" s="1"/>
  <c r="G40" i="13"/>
  <c r="G37" i="13" s="1"/>
  <c r="I57" i="1" s="1"/>
  <c r="I40" i="13"/>
  <c r="K40" i="13"/>
  <c r="O40" i="13"/>
  <c r="Q40" i="13"/>
  <c r="V40" i="13"/>
  <c r="G43" i="13"/>
  <c r="I43" i="13"/>
  <c r="I42" i="13" s="1"/>
  <c r="K43" i="13"/>
  <c r="K42" i="13" s="1"/>
  <c r="O43" i="13"/>
  <c r="O42" i="13" s="1"/>
  <c r="Q43" i="13"/>
  <c r="Q42" i="13" s="1"/>
  <c r="V43" i="13"/>
  <c r="V42" i="13" s="1"/>
  <c r="G44" i="13"/>
  <c r="I44" i="13"/>
  <c r="K44" i="13"/>
  <c r="M44" i="13"/>
  <c r="O44" i="13"/>
  <c r="Q44" i="13"/>
  <c r="V44" i="13"/>
  <c r="G46" i="13"/>
  <c r="M46" i="13" s="1"/>
  <c r="I46" i="13"/>
  <c r="K46" i="13"/>
  <c r="O46" i="13"/>
  <c r="Q46" i="13"/>
  <c r="V46" i="13"/>
  <c r="G49" i="13"/>
  <c r="G48" i="13" s="1"/>
  <c r="I49" i="13"/>
  <c r="I48" i="13" s="1"/>
  <c r="K49" i="13"/>
  <c r="K48" i="13" s="1"/>
  <c r="O49" i="13"/>
  <c r="O48" i="13" s="1"/>
  <c r="Q49" i="13"/>
  <c r="Q48" i="13" s="1"/>
  <c r="V49" i="13"/>
  <c r="V48" i="13" s="1"/>
  <c r="G50" i="13"/>
  <c r="I50" i="13"/>
  <c r="O50" i="13"/>
  <c r="Q50" i="13"/>
  <c r="G51" i="13"/>
  <c r="M51" i="13" s="1"/>
  <c r="M50" i="13" s="1"/>
  <c r="I51" i="13"/>
  <c r="K51" i="13"/>
  <c r="K50" i="13" s="1"/>
  <c r="O51" i="13"/>
  <c r="Q51" i="13"/>
  <c r="V51" i="13"/>
  <c r="V50" i="13" s="1"/>
  <c r="G53" i="13"/>
  <c r="I53" i="13"/>
  <c r="I52" i="13" s="1"/>
  <c r="K53" i="13"/>
  <c r="O53" i="13"/>
  <c r="O52" i="13" s="1"/>
  <c r="Q53" i="13"/>
  <c r="Q52" i="13" s="1"/>
  <c r="V53" i="13"/>
  <c r="G59" i="13"/>
  <c r="M59" i="13" s="1"/>
  <c r="I59" i="13"/>
  <c r="K59" i="13"/>
  <c r="K52" i="13" s="1"/>
  <c r="O59" i="13"/>
  <c r="Q59" i="13"/>
  <c r="V59" i="13"/>
  <c r="V52" i="13" s="1"/>
  <c r="G65" i="13"/>
  <c r="I65" i="13"/>
  <c r="K65" i="13"/>
  <c r="M65" i="13"/>
  <c r="O65" i="13"/>
  <c r="Q65" i="13"/>
  <c r="V65" i="13"/>
  <c r="G71" i="13"/>
  <c r="M71" i="13" s="1"/>
  <c r="I71" i="13"/>
  <c r="K71" i="13"/>
  <c r="O71" i="13"/>
  <c r="Q71" i="13"/>
  <c r="V71" i="13"/>
  <c r="G77" i="13"/>
  <c r="M77" i="13" s="1"/>
  <c r="I77" i="13"/>
  <c r="K77" i="13"/>
  <c r="O77" i="13"/>
  <c r="Q77" i="13"/>
  <c r="V77" i="13"/>
  <c r="G79" i="13"/>
  <c r="M79" i="13" s="1"/>
  <c r="I79" i="13"/>
  <c r="K79" i="13"/>
  <c r="K78" i="13" s="1"/>
  <c r="O79" i="13"/>
  <c r="Q79" i="13"/>
  <c r="V79" i="13"/>
  <c r="V78" i="13" s="1"/>
  <c r="G80" i="13"/>
  <c r="M80" i="13" s="1"/>
  <c r="I80" i="13"/>
  <c r="K80" i="13"/>
  <c r="O80" i="13"/>
  <c r="O78" i="13" s="1"/>
  <c r="Q80" i="13"/>
  <c r="V80" i="13"/>
  <c r="G81" i="13"/>
  <c r="M81" i="13" s="1"/>
  <c r="I81" i="13"/>
  <c r="I78" i="13" s="1"/>
  <c r="K81" i="13"/>
  <c r="O81" i="13"/>
  <c r="Q81" i="13"/>
  <c r="Q78" i="13" s="1"/>
  <c r="V81" i="13"/>
  <c r="I82" i="13"/>
  <c r="Q82" i="13"/>
  <c r="G83" i="13"/>
  <c r="M83" i="13" s="1"/>
  <c r="I83" i="13"/>
  <c r="K83" i="13"/>
  <c r="K82" i="13" s="1"/>
  <c r="O83" i="13"/>
  <c r="Q83" i="13"/>
  <c r="V83" i="13"/>
  <c r="V82" i="13" s="1"/>
  <c r="G84" i="13"/>
  <c r="M84" i="13" s="1"/>
  <c r="I84" i="13"/>
  <c r="K84" i="13"/>
  <c r="O84" i="13"/>
  <c r="O82" i="13" s="1"/>
  <c r="Q84" i="13"/>
  <c r="V84" i="13"/>
  <c r="AE86" i="13"/>
  <c r="F43" i="1" s="1"/>
  <c r="BA169" i="12"/>
  <c r="BA166" i="12"/>
  <c r="BA161" i="12"/>
  <c r="BA147" i="12"/>
  <c r="BA137" i="12"/>
  <c r="BA126" i="12"/>
  <c r="BA124" i="12"/>
  <c r="BA123" i="12"/>
  <c r="BA72" i="12"/>
  <c r="BA60" i="12"/>
  <c r="BA54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O8" i="12" s="1"/>
  <c r="Q15" i="12"/>
  <c r="V15" i="12"/>
  <c r="G18" i="12"/>
  <c r="M18" i="12" s="1"/>
  <c r="I18" i="12"/>
  <c r="I17" i="12" s="1"/>
  <c r="K18" i="12"/>
  <c r="K17" i="12" s="1"/>
  <c r="O18" i="12"/>
  <c r="Q18" i="12"/>
  <c r="Q17" i="12" s="1"/>
  <c r="V18" i="12"/>
  <c r="V17" i="12" s="1"/>
  <c r="G20" i="12"/>
  <c r="M20" i="12" s="1"/>
  <c r="I20" i="12"/>
  <c r="K20" i="12"/>
  <c r="O20" i="12"/>
  <c r="Q20" i="12"/>
  <c r="V20" i="12"/>
  <c r="G22" i="12"/>
  <c r="I22" i="12"/>
  <c r="K22" i="12"/>
  <c r="O22" i="12"/>
  <c r="O17" i="12" s="1"/>
  <c r="Q22" i="12"/>
  <c r="V22" i="12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29" i="12"/>
  <c r="I29" i="12"/>
  <c r="I28" i="12" s="1"/>
  <c r="K29" i="12"/>
  <c r="O29" i="12"/>
  <c r="O28" i="12" s="1"/>
  <c r="Q29" i="12"/>
  <c r="Q28" i="12" s="1"/>
  <c r="V29" i="12"/>
  <c r="G31" i="12"/>
  <c r="M31" i="12" s="1"/>
  <c r="I31" i="12"/>
  <c r="K31" i="12"/>
  <c r="O31" i="12"/>
  <c r="Q31" i="12"/>
  <c r="V31" i="12"/>
  <c r="G34" i="12"/>
  <c r="M34" i="12" s="1"/>
  <c r="I34" i="12"/>
  <c r="K34" i="12"/>
  <c r="K28" i="12" s="1"/>
  <c r="O34" i="12"/>
  <c r="Q34" i="12"/>
  <c r="V34" i="12"/>
  <c r="V28" i="12" s="1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5" i="12"/>
  <c r="M45" i="12" s="1"/>
  <c r="I45" i="12"/>
  <c r="K45" i="12"/>
  <c r="O45" i="12"/>
  <c r="Q45" i="12"/>
  <c r="V45" i="12"/>
  <c r="G48" i="12"/>
  <c r="M48" i="12" s="1"/>
  <c r="I48" i="12"/>
  <c r="I47" i="12" s="1"/>
  <c r="K48" i="12"/>
  <c r="K47" i="12" s="1"/>
  <c r="O48" i="12"/>
  <c r="Q48" i="12"/>
  <c r="Q47" i="12" s="1"/>
  <c r="V48" i="12"/>
  <c r="V47" i="12" s="1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O47" i="12" s="1"/>
  <c r="Q53" i="12"/>
  <c r="V53" i="12"/>
  <c r="G56" i="12"/>
  <c r="M56" i="12" s="1"/>
  <c r="I56" i="12"/>
  <c r="K56" i="12"/>
  <c r="O56" i="12"/>
  <c r="Q56" i="12"/>
  <c r="V56" i="12"/>
  <c r="G59" i="12"/>
  <c r="M59" i="12" s="1"/>
  <c r="I59" i="12"/>
  <c r="K59" i="12"/>
  <c r="O59" i="12"/>
  <c r="Q59" i="12"/>
  <c r="V59" i="12"/>
  <c r="G62" i="12"/>
  <c r="M62" i="12" s="1"/>
  <c r="I62" i="12"/>
  <c r="K62" i="12"/>
  <c r="O62" i="12"/>
  <c r="Q62" i="12"/>
  <c r="V62" i="12"/>
  <c r="G64" i="12"/>
  <c r="M64" i="12" s="1"/>
  <c r="I64" i="12"/>
  <c r="K64" i="12"/>
  <c r="O64" i="12"/>
  <c r="Q64" i="12"/>
  <c r="V64" i="12"/>
  <c r="G68" i="12"/>
  <c r="M68" i="12" s="1"/>
  <c r="I68" i="12"/>
  <c r="K68" i="12"/>
  <c r="O68" i="12"/>
  <c r="Q68" i="12"/>
  <c r="V68" i="12"/>
  <c r="G71" i="12"/>
  <c r="M71" i="12" s="1"/>
  <c r="I71" i="12"/>
  <c r="K71" i="12"/>
  <c r="O71" i="12"/>
  <c r="Q71" i="12"/>
  <c r="V71" i="12"/>
  <c r="K74" i="12"/>
  <c r="V74" i="12"/>
  <c r="G75" i="12"/>
  <c r="G74" i="12" s="1"/>
  <c r="I75" i="12"/>
  <c r="I74" i="12" s="1"/>
  <c r="K75" i="12"/>
  <c r="O75" i="12"/>
  <c r="O74" i="12" s="1"/>
  <c r="Q75" i="12"/>
  <c r="Q74" i="12" s="1"/>
  <c r="V75" i="12"/>
  <c r="G76" i="12"/>
  <c r="I63" i="1" s="1"/>
  <c r="O76" i="12"/>
  <c r="G77" i="12"/>
  <c r="M77" i="12" s="1"/>
  <c r="M76" i="12" s="1"/>
  <c r="I77" i="12"/>
  <c r="I76" i="12" s="1"/>
  <c r="K77" i="12"/>
  <c r="K76" i="12" s="1"/>
  <c r="O77" i="12"/>
  <c r="Q77" i="12"/>
  <c r="Q76" i="12" s="1"/>
  <c r="V77" i="12"/>
  <c r="V76" i="12" s="1"/>
  <c r="K80" i="12"/>
  <c r="V80" i="12"/>
  <c r="G81" i="12"/>
  <c r="G80" i="12" s="1"/>
  <c r="I81" i="12"/>
  <c r="I80" i="12" s="1"/>
  <c r="K81" i="12"/>
  <c r="O81" i="12"/>
  <c r="O80" i="12" s="1"/>
  <c r="Q81" i="12"/>
  <c r="Q80" i="12" s="1"/>
  <c r="V81" i="12"/>
  <c r="G84" i="12"/>
  <c r="M84" i="12" s="1"/>
  <c r="I84" i="12"/>
  <c r="I83" i="12" s="1"/>
  <c r="K84" i="12"/>
  <c r="K83" i="12" s="1"/>
  <c r="O84" i="12"/>
  <c r="Q84" i="12"/>
  <c r="Q83" i="12" s="1"/>
  <c r="V84" i="12"/>
  <c r="V83" i="12" s="1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O83" i="12" s="1"/>
  <c r="Q87" i="12"/>
  <c r="V87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3" i="12"/>
  <c r="M93" i="12" s="1"/>
  <c r="I93" i="12"/>
  <c r="K93" i="12"/>
  <c r="O93" i="12"/>
  <c r="Q93" i="12"/>
  <c r="V93" i="12"/>
  <c r="G97" i="12"/>
  <c r="M97" i="12" s="1"/>
  <c r="I97" i="12"/>
  <c r="K97" i="12"/>
  <c r="O97" i="12"/>
  <c r="Q97" i="12"/>
  <c r="V97" i="12"/>
  <c r="G103" i="12"/>
  <c r="O103" i="12"/>
  <c r="G104" i="12"/>
  <c r="M104" i="12" s="1"/>
  <c r="M103" i="12" s="1"/>
  <c r="I104" i="12"/>
  <c r="I103" i="12" s="1"/>
  <c r="K104" i="12"/>
  <c r="K103" i="12" s="1"/>
  <c r="O104" i="12"/>
  <c r="Q104" i="12"/>
  <c r="Q103" i="12" s="1"/>
  <c r="V104" i="12"/>
  <c r="V103" i="12" s="1"/>
  <c r="K105" i="12"/>
  <c r="V105" i="12"/>
  <c r="G106" i="12"/>
  <c r="G105" i="12" s="1"/>
  <c r="I67" i="1" s="1"/>
  <c r="I106" i="12"/>
  <c r="I105" i="12" s="1"/>
  <c r="K106" i="12"/>
  <c r="M106" i="12"/>
  <c r="O106" i="12"/>
  <c r="O105" i="12" s="1"/>
  <c r="Q106" i="12"/>
  <c r="Q105" i="12" s="1"/>
  <c r="V106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K110" i="12"/>
  <c r="V110" i="12"/>
  <c r="G111" i="12"/>
  <c r="I111" i="12"/>
  <c r="I110" i="12" s="1"/>
  <c r="K111" i="12"/>
  <c r="O111" i="12"/>
  <c r="O110" i="12" s="1"/>
  <c r="Q111" i="12"/>
  <c r="Q110" i="12" s="1"/>
  <c r="V111" i="12"/>
  <c r="G116" i="12"/>
  <c r="M116" i="12" s="1"/>
  <c r="I116" i="12"/>
  <c r="K116" i="12"/>
  <c r="O116" i="12"/>
  <c r="Q116" i="12"/>
  <c r="V116" i="12"/>
  <c r="I117" i="12"/>
  <c r="Q117" i="12"/>
  <c r="G118" i="12"/>
  <c r="I118" i="12"/>
  <c r="K118" i="12"/>
  <c r="K117" i="12" s="1"/>
  <c r="O118" i="12"/>
  <c r="O117" i="12" s="1"/>
  <c r="Q118" i="12"/>
  <c r="V118" i="12"/>
  <c r="V117" i="12" s="1"/>
  <c r="G138" i="12"/>
  <c r="I138" i="12"/>
  <c r="K138" i="12"/>
  <c r="M138" i="12"/>
  <c r="O138" i="12"/>
  <c r="Q138" i="12"/>
  <c r="V138" i="12"/>
  <c r="O139" i="12"/>
  <c r="G140" i="12"/>
  <c r="I140" i="12"/>
  <c r="I139" i="12" s="1"/>
  <c r="K140" i="12"/>
  <c r="K139" i="12" s="1"/>
  <c r="M140" i="12"/>
  <c r="O140" i="12"/>
  <c r="Q140" i="12"/>
  <c r="Q139" i="12" s="1"/>
  <c r="V140" i="12"/>
  <c r="V139" i="12" s="1"/>
  <c r="G143" i="12"/>
  <c r="M143" i="12" s="1"/>
  <c r="I143" i="12"/>
  <c r="K143" i="12"/>
  <c r="O143" i="12"/>
  <c r="Q143" i="12"/>
  <c r="V143" i="12"/>
  <c r="G145" i="12"/>
  <c r="M145" i="12" s="1"/>
  <c r="I145" i="12"/>
  <c r="I144" i="12" s="1"/>
  <c r="K145" i="12"/>
  <c r="K144" i="12" s="1"/>
  <c r="O145" i="12"/>
  <c r="O144" i="12" s="1"/>
  <c r="Q145" i="12"/>
  <c r="Q144" i="12" s="1"/>
  <c r="V145" i="12"/>
  <c r="V144" i="12" s="1"/>
  <c r="G146" i="12"/>
  <c r="I146" i="12"/>
  <c r="K146" i="12"/>
  <c r="M146" i="12"/>
  <c r="O146" i="12"/>
  <c r="Q146" i="12"/>
  <c r="V146" i="12"/>
  <c r="G150" i="12"/>
  <c r="M150" i="12" s="1"/>
  <c r="I150" i="12"/>
  <c r="K150" i="12"/>
  <c r="O150" i="12"/>
  <c r="Q150" i="12"/>
  <c r="V150" i="12"/>
  <c r="G152" i="12"/>
  <c r="M152" i="12" s="1"/>
  <c r="M151" i="12" s="1"/>
  <c r="I152" i="12"/>
  <c r="I151" i="12" s="1"/>
  <c r="K152" i="12"/>
  <c r="K151" i="12" s="1"/>
  <c r="O152" i="12"/>
  <c r="O151" i="12" s="1"/>
  <c r="Q152" i="12"/>
  <c r="Q151" i="12" s="1"/>
  <c r="V152" i="12"/>
  <c r="V151" i="12" s="1"/>
  <c r="I155" i="12"/>
  <c r="Q155" i="12"/>
  <c r="G156" i="12"/>
  <c r="I156" i="12"/>
  <c r="K156" i="12"/>
  <c r="K155" i="12" s="1"/>
  <c r="M156" i="12"/>
  <c r="O156" i="12"/>
  <c r="O155" i="12" s="1"/>
  <c r="Q156" i="12"/>
  <c r="V156" i="12"/>
  <c r="V155" i="12" s="1"/>
  <c r="G158" i="12"/>
  <c r="M158" i="12" s="1"/>
  <c r="I158" i="12"/>
  <c r="K158" i="12"/>
  <c r="O158" i="12"/>
  <c r="Q158" i="12"/>
  <c r="V158" i="12"/>
  <c r="G160" i="12"/>
  <c r="M160" i="12" s="1"/>
  <c r="I160" i="12"/>
  <c r="K160" i="12"/>
  <c r="O160" i="12"/>
  <c r="Q160" i="12"/>
  <c r="V160" i="12"/>
  <c r="I164" i="12"/>
  <c r="Q164" i="12"/>
  <c r="G165" i="12"/>
  <c r="G164" i="12" s="1"/>
  <c r="I75" i="1" s="1"/>
  <c r="I165" i="12"/>
  <c r="K165" i="12"/>
  <c r="K164" i="12" s="1"/>
  <c r="O165" i="12"/>
  <c r="O164" i="12" s="1"/>
  <c r="Q165" i="12"/>
  <c r="V165" i="12"/>
  <c r="V164" i="12" s="1"/>
  <c r="G172" i="12"/>
  <c r="M172" i="12" s="1"/>
  <c r="M171" i="12" s="1"/>
  <c r="I172" i="12"/>
  <c r="I171" i="12" s="1"/>
  <c r="K172" i="12"/>
  <c r="K171" i="12" s="1"/>
  <c r="O172" i="12"/>
  <c r="O171" i="12" s="1"/>
  <c r="Q172" i="12"/>
  <c r="Q171" i="12" s="1"/>
  <c r="V172" i="12"/>
  <c r="V171" i="12" s="1"/>
  <c r="I173" i="12"/>
  <c r="Q173" i="12"/>
  <c r="G174" i="12"/>
  <c r="I174" i="12"/>
  <c r="K174" i="12"/>
  <c r="K173" i="12" s="1"/>
  <c r="M174" i="12"/>
  <c r="O174" i="12"/>
  <c r="O173" i="12" s="1"/>
  <c r="Q174" i="12"/>
  <c r="V174" i="12"/>
  <c r="V173" i="12" s="1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I177" i="12"/>
  <c r="Q177" i="12"/>
  <c r="G178" i="12"/>
  <c r="I178" i="12"/>
  <c r="K178" i="12"/>
  <c r="K177" i="12" s="1"/>
  <c r="M178" i="12"/>
  <c r="O178" i="12"/>
  <c r="Q178" i="12"/>
  <c r="V178" i="12"/>
  <c r="V177" i="12" s="1"/>
  <c r="G179" i="12"/>
  <c r="M179" i="12" s="1"/>
  <c r="I179" i="12"/>
  <c r="K179" i="12"/>
  <c r="O179" i="12"/>
  <c r="O177" i="12" s="1"/>
  <c r="Q179" i="12"/>
  <c r="V179" i="12"/>
  <c r="AE181" i="12"/>
  <c r="F41" i="1" s="1"/>
  <c r="I20" i="1"/>
  <c r="G8" i="15" l="1"/>
  <c r="F46" i="1"/>
  <c r="G29" i="15"/>
  <c r="G32" i="15" s="1"/>
  <c r="G36" i="14"/>
  <c r="M45" i="14"/>
  <c r="G50" i="14"/>
  <c r="M52" i="14"/>
  <c r="M50" i="14"/>
  <c r="G56" i="14"/>
  <c r="I62" i="1" s="1"/>
  <c r="M69" i="14"/>
  <c r="M68" i="14" s="1"/>
  <c r="M70" i="14"/>
  <c r="M93" i="14"/>
  <c r="M91" i="14"/>
  <c r="F44" i="1"/>
  <c r="AF95" i="14"/>
  <c r="G45" i="1" s="1"/>
  <c r="H45" i="1" s="1"/>
  <c r="I45" i="1" s="1"/>
  <c r="M87" i="14"/>
  <c r="G87" i="14"/>
  <c r="G82" i="14"/>
  <c r="M82" i="14"/>
  <c r="M78" i="13"/>
  <c r="G78" i="13"/>
  <c r="G52" i="13"/>
  <c r="I66" i="1"/>
  <c r="G42" i="13"/>
  <c r="M37" i="13"/>
  <c r="M40" i="13"/>
  <c r="G8" i="13"/>
  <c r="F42" i="1"/>
  <c r="AF86" i="13"/>
  <c r="G173" i="12"/>
  <c r="M173" i="12"/>
  <c r="M165" i="12"/>
  <c r="M164" i="12" s="1"/>
  <c r="G155" i="12"/>
  <c r="I74" i="1" s="1"/>
  <c r="M155" i="12"/>
  <c r="M144" i="12"/>
  <c r="G139" i="12"/>
  <c r="I70" i="1" s="1"/>
  <c r="M139" i="12"/>
  <c r="G117" i="12"/>
  <c r="I69" i="1" s="1"/>
  <c r="M118" i="12"/>
  <c r="M117" i="12" s="1"/>
  <c r="G110" i="12"/>
  <c r="I68" i="1" s="1"/>
  <c r="M111" i="12"/>
  <c r="G83" i="12"/>
  <c r="I65" i="1" s="1"/>
  <c r="G28" i="12"/>
  <c r="I59" i="1" s="1"/>
  <c r="M29" i="12"/>
  <c r="G17" i="12"/>
  <c r="I56" i="1" s="1"/>
  <c r="AF181" i="12"/>
  <c r="F40" i="1"/>
  <c r="F39" i="1"/>
  <c r="AF32" i="15"/>
  <c r="M9" i="15"/>
  <c r="M8" i="15" s="1"/>
  <c r="M36" i="14"/>
  <c r="M56" i="14"/>
  <c r="M8" i="14"/>
  <c r="G8" i="14"/>
  <c r="M82" i="13"/>
  <c r="G82" i="13"/>
  <c r="M53" i="13"/>
  <c r="M52" i="13" s="1"/>
  <c r="M49" i="13"/>
  <c r="M48" i="13" s="1"/>
  <c r="M43" i="13"/>
  <c r="M42" i="13" s="1"/>
  <c r="M31" i="13"/>
  <c r="M30" i="13" s="1"/>
  <c r="M14" i="13"/>
  <c r="M8" i="13" s="1"/>
  <c r="M105" i="12"/>
  <c r="M47" i="12"/>
  <c r="M8" i="12"/>
  <c r="M110" i="12"/>
  <c r="M177" i="12"/>
  <c r="M83" i="12"/>
  <c r="M28" i="12"/>
  <c r="G171" i="12"/>
  <c r="I76" i="1" s="1"/>
  <c r="I18" i="1" s="1"/>
  <c r="G151" i="12"/>
  <c r="I73" i="1" s="1"/>
  <c r="G144" i="12"/>
  <c r="I71" i="1" s="1"/>
  <c r="G47" i="12"/>
  <c r="I60" i="1" s="1"/>
  <c r="G8" i="12"/>
  <c r="M81" i="12"/>
  <c r="M80" i="12" s="1"/>
  <c r="M75" i="12"/>
  <c r="M74" i="12" s="1"/>
  <c r="M22" i="12"/>
  <c r="M17" i="12" s="1"/>
  <c r="G177" i="12"/>
  <c r="I78" i="1" s="1"/>
  <c r="I19" i="1" s="1"/>
  <c r="J28" i="1"/>
  <c r="J26" i="1"/>
  <c r="G38" i="1"/>
  <c r="F38" i="1"/>
  <c r="H32" i="1"/>
  <c r="J23" i="1"/>
  <c r="J24" i="1"/>
  <c r="J25" i="1"/>
  <c r="J27" i="1"/>
  <c r="E24" i="1"/>
  <c r="E26" i="1"/>
  <c r="G46" i="1" l="1"/>
  <c r="H46" i="1" s="1"/>
  <c r="I46" i="1" s="1"/>
  <c r="G47" i="1"/>
  <c r="H47" i="1" s="1"/>
  <c r="I47" i="1" s="1"/>
  <c r="I58" i="1"/>
  <c r="G44" i="1"/>
  <c r="H44" i="1" s="1"/>
  <c r="I44" i="1" s="1"/>
  <c r="I77" i="1"/>
  <c r="I72" i="1"/>
  <c r="I17" i="1" s="1"/>
  <c r="G95" i="14"/>
  <c r="G86" i="13"/>
  <c r="G43" i="1"/>
  <c r="H43" i="1" s="1"/>
  <c r="I43" i="1" s="1"/>
  <c r="G42" i="1"/>
  <c r="H42" i="1" s="1"/>
  <c r="I42" i="1" s="1"/>
  <c r="F48" i="1"/>
  <c r="G181" i="12"/>
  <c r="I55" i="1"/>
  <c r="G41" i="1"/>
  <c r="H41" i="1" s="1"/>
  <c r="I41" i="1" s="1"/>
  <c r="G39" i="1"/>
  <c r="H39" i="1" s="1"/>
  <c r="H48" i="1" s="1"/>
  <c r="G40" i="1"/>
  <c r="H40" i="1" s="1"/>
  <c r="I40" i="1" s="1"/>
  <c r="I16" i="1" l="1"/>
  <c r="I21" i="1" s="1"/>
  <c r="I79" i="1"/>
  <c r="G48" i="1"/>
  <c r="G25" i="1" s="1"/>
  <c r="A25" i="1" s="1"/>
  <c r="A26" i="1" s="1"/>
  <c r="G26" i="1" s="1"/>
  <c r="I39" i="1"/>
  <c r="I48" i="1" s="1"/>
  <c r="G23" i="1"/>
  <c r="A23" i="1" s="1"/>
  <c r="A24" i="1" s="1"/>
  <c r="G24" i="1" s="1"/>
  <c r="A27" i="1" l="1"/>
  <c r="A29" i="1" s="1"/>
  <c r="G29" i="1" s="1"/>
  <c r="G27" i="1" s="1"/>
  <c r="J75" i="1"/>
  <c r="J59" i="1"/>
  <c r="J58" i="1"/>
  <c r="J62" i="1"/>
  <c r="J63" i="1"/>
  <c r="J55" i="1"/>
  <c r="J56" i="1"/>
  <c r="J64" i="1"/>
  <c r="J72" i="1"/>
  <c r="J57" i="1"/>
  <c r="J69" i="1"/>
  <c r="J73" i="1"/>
  <c r="J77" i="1"/>
  <c r="J78" i="1"/>
  <c r="J60" i="1"/>
  <c r="J61" i="1"/>
  <c r="J65" i="1"/>
  <c r="J66" i="1"/>
  <c r="J71" i="1"/>
  <c r="J67" i="1"/>
  <c r="J68" i="1"/>
  <c r="J76" i="1"/>
  <c r="J70" i="1"/>
  <c r="J74" i="1"/>
  <c r="G28" i="1"/>
  <c r="J39" i="1"/>
  <c r="J48" i="1" s="1"/>
  <c r="J42" i="1"/>
  <c r="J44" i="1"/>
  <c r="J45" i="1"/>
  <c r="J40" i="1"/>
  <c r="J41" i="1"/>
  <c r="J47" i="1"/>
  <c r="J43" i="1"/>
  <c r="J46" i="1"/>
  <c r="J79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<sst xmlns="http://schemas.openxmlformats.org/spreadsheetml/2006/main" count="1682" uniqueCount="532">
  <si>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</si>
  <si>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</si>
  <si>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</si>
  <si>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</si>
  <si>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</si>
  <si>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</si>
  <si>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</si>
  <si>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</si>
  <si>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</si>
  <si>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</si>
  <si>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</si>
  <si>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</si>
  <si>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</si>
  <si>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</si>
  <si>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</si>
  <si>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</si>
  <si>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</si>
  <si>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</si>
  <si>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</si>
  <si>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</si>
  <si>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</si>
  <si>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</si>
  <si>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</si>
  <si>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</si>
  <si>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</si>
  <si>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</si>
  <si>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</si>
  <si>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</si>
  <si>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</si>
  <si>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</si>
  <si>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</si>
  <si>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</si>
  <si>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</si>
  <si>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</si>
  <si>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</si>
  <si>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</si>
  <si>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</si>
  <si>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</si>
  <si>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</si>
  <si>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</si>
  <si>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Kateřina Bačová</t>
  </si>
  <si>
    <t>2017/066</t>
  </si>
  <si>
    <t>Atelier M1 architekti, s.r.o.</t>
  </si>
  <si>
    <t>Markétská 1/28</t>
  </si>
  <si>
    <t>Praha-Břevnov</t>
  </si>
  <si>
    <t>16900</t>
  </si>
  <si>
    <t>27074153</t>
  </si>
  <si>
    <t>CZ27074153</t>
  </si>
  <si>
    <t>Stavba</t>
  </si>
  <si>
    <t>SO 01</t>
  </si>
  <si>
    <t>Revitalizace kapličky</t>
  </si>
  <si>
    <t>01</t>
  </si>
  <si>
    <t>Stavební část</t>
  </si>
  <si>
    <t>SO 02</t>
  </si>
  <si>
    <t>Kruhová dlážděná plocha</t>
  </si>
  <si>
    <t>SO 03</t>
  </si>
  <si>
    <t>Nové zpevněné plochy</t>
  </si>
  <si>
    <t>SO 04</t>
  </si>
  <si>
    <t>Sadové úpravy</t>
  </si>
  <si>
    <t>Výsadba stromů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</si>
  <si>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</si>
  <si>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</si>
  <si>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</si>
  <si>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</si>
  <si>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</si>
  <si>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</si>
  <si>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</si>
  <si>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</si>
  <si>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</si>
  <si>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</si>
  <si>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</si>
  <si>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</si>
  <si>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</si>
  <si>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</si>
  <si>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</si>
  <si>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</si>
  <si>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</si>
  <si>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</si>
  <si>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</si>
  <si>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</si>
  <si>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</si>
  <si>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</si>
  <si>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</si>
  <si>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</si>
  <si>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</si>
  <si>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</si>
  <si>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</si>
  <si>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</si>
  <si>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728</t>
  </si>
  <si>
    <t>Vzduchotechnika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</si>
  <si>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</si>
  <si>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</si>
  <si>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</si>
  <si>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</si>
  <si>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</si>
  <si>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</si>
  <si>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</si>
  <si>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</si>
  <si>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772</t>
  </si>
  <si>
    <t>Kamenné  dlažby</t>
  </si>
  <si>
    <t>782</t>
  </si>
  <si>
    <t>Konstrukce z přírodního kamene</t>
  </si>
  <si>
    <t>784</t>
  </si>
  <si>
    <t>Malby</t>
  </si>
  <si>
    <t>799</t>
  </si>
  <si>
    <t>Ostatní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</si>
  <si>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</si>
  <si>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</si>
  <si>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</si>
  <si>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</si>
  <si>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</si>
  <si>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</si>
  <si>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</si>
  <si>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</si>
  <si>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</si>
  <si>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</si>
  <si>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</si>
  <si>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</si>
  <si>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</si>
  <si>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</si>
  <si>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</si>
  <si>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</si>
  <si>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</si>
  <si>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</si>
  <si>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</si>
  <si>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</si>
  <si>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</si>
  <si>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</si>
  <si>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</si>
  <si>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</si>
  <si>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</si>
  <si>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</si>
  <si>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</si>
  <si>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</si>
  <si>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</si>
  <si>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</si>
  <si>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</si>
  <si>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</si>
  <si>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</si>
  <si>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132201110</t>
  </si>
  <si>
    <t>Hloubení rýh š.do 60 cm v hor.3 do 50 m3,</t>
  </si>
  <si>
    <t>m3</t>
  </si>
  <si>
    <t>RTS 17/ I</t>
  </si>
  <si>
    <t>POL1_</t>
  </si>
  <si>
    <t>2,60*1,00</t>
  </si>
  <si>
    <t>VV</t>
  </si>
  <si>
    <t>132201119</t>
  </si>
  <si>
    <t>Příplatek za lepivost - hloubení rýh 60 cm v hor.3</t>
  </si>
  <si>
    <t>Položka pořadí 1 : 2,60000*0,5</t>
  </si>
  <si>
    <t>162601101</t>
  </si>
  <si>
    <t>Vodorovné přemístění výkopku z hor.1-4 do 4000 m, na mezideponii</t>
  </si>
  <si>
    <t>Položka pořadí 1 : 2,60000</t>
  </si>
  <si>
    <t>171201201</t>
  </si>
  <si>
    <t>Uložení sypaniny na skl.-sypanina na výšku přes 2m</t>
  </si>
  <si>
    <t>Položka pořadí 3 : 2,60000</t>
  </si>
  <si>
    <t>212971110</t>
  </si>
  <si>
    <t>Opláštění trativodů z geotext., do sklonu 1:2,5</t>
  </si>
  <si>
    <t>m2</t>
  </si>
  <si>
    <t>8,60*1,0</t>
  </si>
  <si>
    <t>215901101</t>
  </si>
  <si>
    <t>Zhutnění podloží</t>
  </si>
  <si>
    <t>Položka pořadí 31 : 2,60000</t>
  </si>
  <si>
    <t>21281001RRR</t>
  </si>
  <si>
    <t>Trativody z PVC drenážních flexibilních trubek, lože štěrkopísek a obsyp kamenivo, trubky d 125 mm</t>
  </si>
  <si>
    <t>m</t>
  </si>
  <si>
    <t>Vlastní</t>
  </si>
  <si>
    <t>Indiv</t>
  </si>
  <si>
    <t>2715311R</t>
  </si>
  <si>
    <t xml:space="preserve">Zásyp drenáře  8-16mm </t>
  </si>
  <si>
    <t>-8,60*0,25</t>
  </si>
  <si>
    <t>69366198</t>
  </si>
  <si>
    <t>Geotextilie FILTEK 300 g/m2 š. 200cm 100% PP</t>
  </si>
  <si>
    <t>SPCM</t>
  </si>
  <si>
    <t>POL3_</t>
  </si>
  <si>
    <t>Položka pořadí 5 : 8,60000*1,1</t>
  </si>
  <si>
    <t>601021105</t>
  </si>
  <si>
    <t>Nátěr stropů vyrovnávač nasákavosti, ručně</t>
  </si>
  <si>
    <t>Položka pořadí 15 : 8,83000</t>
  </si>
  <si>
    <t>602013121</t>
  </si>
  <si>
    <t>Omítka sanační podkladní MCO 2 ručně</t>
  </si>
  <si>
    <t xml:space="preserve">30% plochy : </t>
  </si>
  <si>
    <t>Položka pořadí 36 : 38,74800*0,3</t>
  </si>
  <si>
    <t>602021105</t>
  </si>
  <si>
    <t>Nátěr stěn vyrovnávač nasákavosti, ručně</t>
  </si>
  <si>
    <t>Položka pořadí 13 : 38,74800</t>
  </si>
  <si>
    <t>602021141</t>
  </si>
  <si>
    <t xml:space="preserve">Štuk vápenný  na stěnách vnitřní </t>
  </si>
  <si>
    <t>Položka pořadí 36 : 38,74800</t>
  </si>
  <si>
    <t>611421221</t>
  </si>
  <si>
    <t>Oprava váp.omítek stropů do 10% plochy - hladkých</t>
  </si>
  <si>
    <t>Položka pořadí 35 : 8,83000</t>
  </si>
  <si>
    <t>6010211RRR</t>
  </si>
  <si>
    <t xml:space="preserve">Štuk vápenný  na stropech </t>
  </si>
  <si>
    <t>Položka pořadí 14 : 8,83000</t>
  </si>
  <si>
    <t>612421RRR</t>
  </si>
  <si>
    <t xml:space="preserve">Oprava vápen.omítek stěn - příplatek za členitost omítek </t>
  </si>
  <si>
    <t>kompl</t>
  </si>
  <si>
    <t>Před zahájením prací dodavatel detailně zdokumentuje a zaměří profilaci štukových prvků</t>
  </si>
  <si>
    <t>POP</t>
  </si>
  <si>
    <t>a následně vytvoří šablony pro liniové štuky.</t>
  </si>
  <si>
    <t>612422RRR</t>
  </si>
  <si>
    <t>Kruhové fresky , očištění -  repase</t>
  </si>
  <si>
    <t>kus</t>
  </si>
  <si>
    <t>které budou posouzeny odborníkem a případně zachovány.</t>
  </si>
  <si>
    <t>602031101</t>
  </si>
  <si>
    <t>Přilnavostní a penetrační nátěr stěn , sokl</t>
  </si>
  <si>
    <t>2,60+3,84+0,80+0,75+2,35</t>
  </si>
  <si>
    <t>620991121</t>
  </si>
  <si>
    <t xml:space="preserve">Zakrývání výplní vnějších otvorů </t>
  </si>
  <si>
    <t>622904115</t>
  </si>
  <si>
    <t>Očištění fasád tlakovou vodou složitost 3 - 5</t>
  </si>
  <si>
    <t>Položka pořadí 37 : 59,41000</t>
  </si>
  <si>
    <t>6020111RRR</t>
  </si>
  <si>
    <t>Jádrová omítka soklu</t>
  </si>
  <si>
    <t>staveništní malta ze směsného vápna s metakaolinem v poměru 4. Díly metakaolinu + 6 dílů suchého vápenného hydrátu. Omítka soklu bude založena 20 mm nad terénem.</t>
  </si>
  <si>
    <t>Položka pořadí 26 : 10,34000</t>
  </si>
  <si>
    <t>6020112RRR</t>
  </si>
  <si>
    <t>Jádrová omítka: vnější jádrová vápenná omítka hlazená dřevěným hladítkem</t>
  </si>
  <si>
    <t>Položka pořadí 20 : 59,41000</t>
  </si>
  <si>
    <t>odpočet soklu : -10,34</t>
  </si>
  <si>
    <t>6020211RRR</t>
  </si>
  <si>
    <t xml:space="preserve">Štuková vápenná omítka vnější </t>
  </si>
  <si>
    <t>na jádrovou omítku bude ručně nanesena štuková vápenná omítka do roviny se stávající štukovou omítkou. Celá plocha (původní i nové plochy) bude přebroušena a přepěnována</t>
  </si>
  <si>
    <t>Položka pořadí 22 : 49,07000</t>
  </si>
  <si>
    <t>602031101R01</t>
  </si>
  <si>
    <t>Přilnavostní a penetrační nátěr stěn</t>
  </si>
  <si>
    <t>622421RRR</t>
  </si>
  <si>
    <t>Obnova původní profilace římsy</t>
  </si>
  <si>
    <t>Římsa : (2*4,80+2*1,10+4,05)</t>
  </si>
  <si>
    <t>6224713RRR</t>
  </si>
  <si>
    <t>Nátěr: trojitý vodou naředěný vápenný tónovaný nátěr barvy RAL 9016. , sokl</t>
  </si>
  <si>
    <t xml:space="preserve"> Použité vápno bude hašené, 5 let odleželé (doloženo certifikátem).</t>
  </si>
  <si>
    <t>Položka pořadí 27 : 10,34000</t>
  </si>
  <si>
    <t>6224911R</t>
  </si>
  <si>
    <t>Impregace: ochranný impregnační nátěr:, sokl</t>
  </si>
  <si>
    <t xml:space="preserve"> hydrofobizační organokřemičitý prostředek v lakovém benzinu s neutrálním katalyzátorem, křemičitý gel nevytváří na povrchu žádné optické změny ani souvislý film, póry zůstávají volné</t>
  </si>
  <si>
    <t>Položka pořadí 18 : 10,34000</t>
  </si>
  <si>
    <t>631310132RAA</t>
  </si>
  <si>
    <t>Mazanina z betonu C 16/20, tloušťka 10 cm - doplnění skladby podlahy, izolace proti vodě - 2 x ALP + Bitagit</t>
  </si>
  <si>
    <t>941955002</t>
  </si>
  <si>
    <t>Lešení lehké pomocné, výška podlahy do 1,9 m</t>
  </si>
  <si>
    <t>vnitřní : 7,70</t>
  </si>
  <si>
    <t>vnější : (4,20+1,00+3,60+1,00)*2*1,00</t>
  </si>
  <si>
    <t>952901111</t>
  </si>
  <si>
    <t>Vyčištění budov o výšce podlaží do 4 m</t>
  </si>
  <si>
    <t>4,20*3,60</t>
  </si>
  <si>
    <t>965031121</t>
  </si>
  <si>
    <t xml:space="preserve">Šetrné rozebrání  cihelné dlažby ke zpětnému použití </t>
  </si>
  <si>
    <t>965042121</t>
  </si>
  <si>
    <t>Bourání mazanin betonových tl. 10 cm, podlaha v kapli</t>
  </si>
  <si>
    <t>2,60*0,10</t>
  </si>
  <si>
    <t>970031130</t>
  </si>
  <si>
    <t>Vrtání jádrové do zdiva cihelného do D 130 mm</t>
  </si>
  <si>
    <t>4*0,95</t>
  </si>
  <si>
    <t>970241100</t>
  </si>
  <si>
    <t>Řezání prostého betonu hl. řezu 100 mm</t>
  </si>
  <si>
    <t>978011121</t>
  </si>
  <si>
    <t>Otlučení omítek vnitřních vápenných stropů- klenby do 10 %</t>
  </si>
  <si>
    <t>(2,05+1,24)*2</t>
  </si>
  <si>
    <t>1,75+0,50</t>
  </si>
  <si>
    <t>978013141</t>
  </si>
  <si>
    <t>Otlučení omítek vnitřních stěn v rozsahu do 30 %</t>
  </si>
  <si>
    <t>11,15*(3,82+0,10)</t>
  </si>
  <si>
    <t>odpočet dveří : -6,60</t>
  </si>
  <si>
    <t>ostění : 10,25*0,16</t>
  </si>
  <si>
    <t>978015381</t>
  </si>
  <si>
    <t>Otlučení omítek vnějších MVC v složit.5-7 do 80 %</t>
  </si>
  <si>
    <t>Pohled východní : 13,15</t>
  </si>
  <si>
    <t>Pohled jižní : 8,20+(8,70+3,75)*0,30</t>
  </si>
  <si>
    <t>Pohled západní : 14,65</t>
  </si>
  <si>
    <t>Pohled severní : 11,75</t>
  </si>
  <si>
    <t>Římsa : (2*4,80+2*1,10+4,05)*0,50</t>
  </si>
  <si>
    <t>999281105</t>
  </si>
  <si>
    <t>Přesun hmot pro opravy a údržbu do výšky 6 m</t>
  </si>
  <si>
    <t>t</t>
  </si>
  <si>
    <t>POL7_</t>
  </si>
  <si>
    <t>728415111</t>
  </si>
  <si>
    <t>Montáž mřížky větrací nebo ventilační do 0,04 m2</t>
  </si>
  <si>
    <t>28349061</t>
  </si>
  <si>
    <t>Mřížka větrací PS kulatá 130/100 mm se síťkou bílá</t>
  </si>
  <si>
    <t>Položka pořadí 39 : 4,00000</t>
  </si>
  <si>
    <t>998728201</t>
  </si>
  <si>
    <t>Přesun hmot pro vzduchotechniku, výšky do 6 m</t>
  </si>
  <si>
    <t>7659500RRR</t>
  </si>
  <si>
    <t>Stávající střešní krytina - ozn-S1</t>
  </si>
  <si>
    <t>Střešní plášť je tvořen keramickou střešní taškou –  malý PREJZ kladenou do nebarevné vápenné malty.</t>
  </si>
  <si>
    <t/>
  </si>
  <si>
    <t>Postup: Střešní krytina bude prohlédnuta. Uvolněné, špatně uložené a poškozené tašky budou vyměněny, případně znovu uloženy.</t>
  </si>
  <si>
    <t>5,00*2,66*2-1,60</t>
  </si>
  <si>
    <t>998765201</t>
  </si>
  <si>
    <t>Přesun hmot pro krytiny tvrdé, výšky do 6 m</t>
  </si>
  <si>
    <t>766 - D1</t>
  </si>
  <si>
    <t>Vstupní dveře  - ozn. D1</t>
  </si>
  <si>
    <t>Světlost: 1730/2560 mm</t>
  </si>
  <si>
    <t>Celkové rozměry: 1930/3600  mm</t>
  </si>
  <si>
    <t>Smysl otevírání: dovnitř</t>
  </si>
  <si>
    <t>Počet : 1</t>
  </si>
  <si>
    <t>Popis: Repase – dřevěné dveře stávající vstupní, dvoukřídlé s nadsvětlíkem. Konstrukce křídel rámová. Výplně křídel jsou v horních 2/3 prosklené – jednoduché čiré sklo dělené dřevěnými příčkami na 6 dílů. Spodní 1/3 křídel dřevěná, kazetová s profilací. Nadsvětlík půlkruhový, prosklený, dělený na 16 dílů s dřevěnými příčlemi.</t>
  </si>
  <si>
    <t>Bude provedena demontáž dveří, odvoz na dílnu, výměna a posouzení rozsahu poškozených částí - případně replika celých dveřních křídel. Rozklížení, odstranění starých povrchových úprav, zpětné osazení původního repasovaného kování, nová povrchová úprava krycím lakem, znovuosazení původních skel.</t>
  </si>
  <si>
    <t>Doplňované dřevo (materiál repliky křídel) bude stejné jako původní.</t>
  </si>
  <si>
    <t>Veškeré prvky kování budou repasovány, opatřeny novou povrchovou úpravou – kovářská tmavě šedá barva RAL 7021 a zpět osazeny na repasované dveře.</t>
  </si>
  <si>
    <t>Materiál rámu: dřevěný</t>
  </si>
  <si>
    <t>Kování: původní repasované kování s povrchovou úpravou kovářskou tmavě šedou barvou RAL 7021</t>
  </si>
  <si>
    <t>Výplň: Křídla z 1/3 plná v horních 2/3 prosklená, půlkruhový nadsvětlík dělený vějířovitě uspořádanými dřevěnými příčkami na 16 dílů.</t>
  </si>
  <si>
    <t>Povrchová úprava: Impregnace dřeva, základní nátěr, krycí lak na dřevo – venkovní modrý RAL 5002</t>
  </si>
  <si>
    <t>Zámek: Původní repasovaný zpětně osazený zámek</t>
  </si>
  <si>
    <t>Panty: Původní repasované panty</t>
  </si>
  <si>
    <t>Zárubeň: truhlářská rámová zárubeň</t>
  </si>
  <si>
    <t>Zasklení: jednoduché zasklení, výplně bez poškození – budou zpětně osazeny</t>
  </si>
  <si>
    <t>Požární odolnost: bez požadavku</t>
  </si>
  <si>
    <t>Poznámka: Před repasí/výrobou repliky dveří je nutné původní dveře zdokumentovat a zaměřit na místě. Zhotovitel předloží kompletní dílenskou dokumentaci včetně restaurátorského záměru k odsouhlasení.</t>
  </si>
  <si>
    <t>998766201</t>
  </si>
  <si>
    <t>Přesun hmot pro truhlářské konstr., výšky do 6 m</t>
  </si>
  <si>
    <t>767 - K</t>
  </si>
  <si>
    <t>Křížek</t>
  </si>
  <si>
    <t>Popis:  Stávající kovový křížek bude zachován a opraven. Bude opatřen povrchovým nátěrem kovářskou tmavě šedou barvou RAL 7021</t>
  </si>
  <si>
    <t>Po postavení lešení vyzve vlastník orgány památkové péče k obnově křížku.</t>
  </si>
  <si>
    <t>998767201</t>
  </si>
  <si>
    <t>Přesun hmot pro zámečnické konstr., výšky do 6 m</t>
  </si>
  <si>
    <t>771212113</t>
  </si>
  <si>
    <t>Kladení dlažby cihelné  do TM, vč.spárování, stávající dlažba</t>
  </si>
  <si>
    <t>771541RRR</t>
  </si>
  <si>
    <t>Stávající dlažba cihelná - repase - ozn.P1</t>
  </si>
  <si>
    <t>Celkový povrch dlažby bude očištěn a upraven zbroušením. Před impregnací bude celková plocha dlažby ošetřena mazlavým mýdlem, které zamezí znečistění pohledové plochy. Impregnace bude provedena po zaschnutí zatuhnutí znovu položené části dlažby.</t>
  </si>
  <si>
    <t>Impregnace pro neglazované keramické dlaždice</t>
  </si>
  <si>
    <t>Finální povrchová úprava: voskování</t>
  </si>
  <si>
    <t>998771201</t>
  </si>
  <si>
    <t>Přesun hmot pro podlahy z dlaždic, výšky do 6 m</t>
  </si>
  <si>
    <t>782 - K3</t>
  </si>
  <si>
    <t>Oltářní deska - ozn.K3</t>
  </si>
  <si>
    <t>Orientační rozměry prvku: 1680 x 460 mm, tl. 16 mm</t>
  </si>
  <si>
    <t>78412121RRR</t>
  </si>
  <si>
    <t>Penetrace podkladu  1 x -  ozn.PU2</t>
  </si>
  <si>
    <t>Položka pořadí 54 : 20,45440</t>
  </si>
  <si>
    <t>78412211RRR</t>
  </si>
  <si>
    <t>Malba vápenná , bez penetrace, 2 x -  ozn.PU2</t>
  </si>
  <si>
    <t>Položka pořadí 52 : 20,45440</t>
  </si>
  <si>
    <t>78440281RRR</t>
  </si>
  <si>
    <t>Odstranění malby oškrábáním a omytím</t>
  </si>
  <si>
    <t>Ze zachovaných částí omítky budou odstraněny všechny vrstvy maleb. Chemickou zkouškou bude určeno složení povrchové malby. Následně budou vrstvy malby odstraněny vhodným způsobem dle chemického složení.</t>
  </si>
  <si>
    <t>Položka pořadí 11 : 11,62440</t>
  </si>
  <si>
    <t>799 - X1</t>
  </si>
  <si>
    <t>Svítidlo - ozn.X1</t>
  </si>
  <si>
    <t>Povrchová úprava: bílý práškový matný lak RAL 9016</t>
  </si>
  <si>
    <t>Rozměry: průměr d = 1300 mm, výška = 1000 mm</t>
  </si>
  <si>
    <t>Kotvení: Svítidlo bude kotveno na závěsných kovových lankách ve 4 bodech na připravené kotevní prvky – kotevní háky v klenutém stropě kapličky na chemickou kotvu</t>
  </si>
  <si>
    <t>Zdroj: LED všesměrový ve středu svítidla (vyzkoušet a upřesnit)</t>
  </si>
  <si>
    <t>210001</t>
  </si>
  <si>
    <t xml:space="preserve">Elektroinstalace </t>
  </si>
  <si>
    <t>979081111</t>
  </si>
  <si>
    <t>Odvoz suti a vybour. hmot na skládku do 1 km</t>
  </si>
  <si>
    <t>POL8_</t>
  </si>
  <si>
    <t>979081121</t>
  </si>
  <si>
    <t>Příplatek k odvozu za každý další 1 km, (19km)</t>
  </si>
  <si>
    <t>979990001</t>
  </si>
  <si>
    <t>Poplatek za skládku stavební suti</t>
  </si>
  <si>
    <t>005121010R</t>
  </si>
  <si>
    <t>Zařízení staveniště</t>
  </si>
  <si>
    <t>Soubor</t>
  </si>
  <si>
    <t>POL99_2</t>
  </si>
  <si>
    <t>005124010R</t>
  </si>
  <si>
    <t>Koordinační činnost</t>
  </si>
  <si>
    <t>SUM</t>
  </si>
  <si>
    <t>Poznámky uchazeče k zadání</t>
  </si>
  <si>
    <t>POPUZIV</t>
  </si>
  <si>
    <t>Klika: Původní repasovaná klika</t>
  </si>
  <si>
    <t>Popis: Nová mramorová oltářní deska z bílého mramoru Carrara, osazená na místo stávající desky.</t>
  </si>
  <si>
    <t>Popis: Svítidlo vyrobené z ohýbaného hliníkového plechu s motivem vyřezaným laserem. Díly svítidla musí být spojené bez mezer, aby neprosvítal spoj.</t>
  </si>
  <si>
    <t>END</t>
  </si>
  <si>
    <t>113106231</t>
  </si>
  <si>
    <t>Rozebrání dlažeb ze zámkové dlažby v kamenivu</t>
  </si>
  <si>
    <t>113107315</t>
  </si>
  <si>
    <t>Odstranění podkladu pl. 50 m2,kam.těžené tl.15 cm</t>
  </si>
  <si>
    <t>(48,50-14,10)*0,50</t>
  </si>
  <si>
    <t>113201111</t>
  </si>
  <si>
    <t>Vytrhání obrubníků chodníkových a parkových</t>
  </si>
  <si>
    <t>1,555+5,372</t>
  </si>
  <si>
    <t>121101100</t>
  </si>
  <si>
    <t>Sejmutí ornice, pl. do 400 m2, přemístění do 50 m</t>
  </si>
  <si>
    <t>(48,50-14,10)*0,50*0,15</t>
  </si>
  <si>
    <t>122201101</t>
  </si>
  <si>
    <t>Odkopávky nezapažené v hor. 3 do 100 m3</t>
  </si>
  <si>
    <t>(48,50-14,10)*0,36</t>
  </si>
  <si>
    <t>122201109</t>
  </si>
  <si>
    <t>Příplatek za lepivost - odkopávky v hor. 3</t>
  </si>
  <si>
    <t>Položka pořadí 5 : 12,38400*0,5</t>
  </si>
  <si>
    <t>rýha : (12,545+14,35)/2*0,55*0,15</t>
  </si>
  <si>
    <t>drén : (19,454+17,464)/2*0,30*0,45</t>
  </si>
  <si>
    <t>Položka pořadí 7 : 3,60138*0,5</t>
  </si>
  <si>
    <t>Položka pořadí 5 : 12,38400</t>
  </si>
  <si>
    <t>Položka pořadí 7 : 3,60138</t>
  </si>
  <si>
    <t>Položka pořadí 9 : 15,98538</t>
  </si>
  <si>
    <t>(48,50-14,10)</t>
  </si>
  <si>
    <t>Položka pořadí 11 : 16,50000*1,1</t>
  </si>
  <si>
    <t>451317777</t>
  </si>
  <si>
    <t>Podklad pod dlažbu z beton C8/10 tl.do 10cm  - ozn.PV1</t>
  </si>
  <si>
    <t>Položka pořadí 15 : 28,50000</t>
  </si>
  <si>
    <t>451319777</t>
  </si>
  <si>
    <t>Příplatek za další 1cm betonu nad 10 cm  - ozn.PV1, (dalších 10cm)</t>
  </si>
  <si>
    <t>Položka pořadí 13 : 28,50000*10</t>
  </si>
  <si>
    <t>564851111</t>
  </si>
  <si>
    <t>Podklad ze štěrkodrti po zhutnění tloušťky 15 cm - ozn.PV1, fr.8-16 + 16-32 (1:1)</t>
  </si>
  <si>
    <t>5912411RRR</t>
  </si>
  <si>
    <t>Kladení dlažby do tmelu  tl. 3 cm  - ozn.PV1</t>
  </si>
  <si>
    <t>Položka pořadí 13 : 28,50000</t>
  </si>
  <si>
    <t>58384200</t>
  </si>
  <si>
    <t>Dlažba, pískovec 10x20x6cm ( řezaný a štípaný povrch) - ozn.PV1</t>
  </si>
  <si>
    <t>Položka pořadí 16 : 28,50000*1,05</t>
  </si>
  <si>
    <t>917762111</t>
  </si>
  <si>
    <t>Osazení ležat. obrub. bet. s opěrou,lože z C 12/15</t>
  </si>
  <si>
    <t>998223011</t>
  </si>
  <si>
    <t>Přesun hmot, pozemní komunikace, kryt dlážděný</t>
  </si>
  <si>
    <t>762 - K2</t>
  </si>
  <si>
    <t>Kamenný schod oprava - ozn.K2</t>
  </si>
  <si>
    <t>Popis: Pískovcový schod u vstupu do kaple bude očištěn od nánosů a přebroušen.</t>
  </si>
  <si>
    <t>Povrchová úprava: napuštění všech prvků neředěným hydrofobním prostředkem vhodným pro</t>
  </si>
  <si>
    <t>použití v exteriéru, který odpuzuje vodu, ale brání difuzi vodních par. Všechny použité přípravky musí být transparentní,</t>
  </si>
  <si>
    <t>zachovávající původní vzhled materiálu.</t>
  </si>
  <si>
    <t>Orientační rozměry prvku: 1850 x 480 mm, výška = 180 mm</t>
  </si>
  <si>
    <t>782 - K1a</t>
  </si>
  <si>
    <t>Kamenné krajníky  - ozn.K1a</t>
  </si>
  <si>
    <t>Popis: Pískovcový krajník kruhové dlážděné plochy z masivního božanovského pískovce s pevností v tlaku 60 MPa. Viz skladba PV1</t>
  </si>
  <si>
    <t>K1a: Krajník usazený do základu z prostého betonu, různé výšky dle terénních návazností, maximální výška 450 mm</t>
  </si>
  <si>
    <t>782 - K1b</t>
  </si>
  <si>
    <t>Kamenné krajníky  - ozn.K1b</t>
  </si>
  <si>
    <t>K1b: Krajník usazený na betonový kanálek – mezi jednotlivými krajníky spáry min 10 mm pro odtok dešťové vody</t>
  </si>
  <si>
    <t>782 - K1c</t>
  </si>
  <si>
    <t>Kamenné krajníky  - ozn.K1c</t>
  </si>
  <si>
    <t>K1c: Krajník do základu z prostého betonu -  zkrácený rozměr</t>
  </si>
  <si>
    <t>998782201</t>
  </si>
  <si>
    <t>Přesun hmot pro obklady z kamene, výšky do 6 m</t>
  </si>
  <si>
    <t>113108310</t>
  </si>
  <si>
    <t>Odstranění podkladu pl.do 50 m2, živice tl. 10 cm</t>
  </si>
  <si>
    <t>Zarovnání stvající silnice : (7,19+4,048+0,893+7,999)*0,20</t>
  </si>
  <si>
    <t>113202111</t>
  </si>
  <si>
    <t>Vytrhání obrub obrubníků silničních</t>
  </si>
  <si>
    <t>5,904+2,517+3,702</t>
  </si>
  <si>
    <t>53,00*0,15</t>
  </si>
  <si>
    <t>Nájezd - snížení : 20,00*0,20/2</t>
  </si>
  <si>
    <t>ozn.PV2 : 53,00*0,395</t>
  </si>
  <si>
    <t>Položka pořadí 5 : 22,93500*0,5</t>
  </si>
  <si>
    <t>131201110</t>
  </si>
  <si>
    <t>Hloubení nezapaž. jam hor.3 do 50 m3,</t>
  </si>
  <si>
    <t>vsaky : 1,00*1,00*0,80</t>
  </si>
  <si>
    <t>1,00*1,00*0,50</t>
  </si>
  <si>
    <t>131201119</t>
  </si>
  <si>
    <t>Příplatek za lepivost - hloubení nezap.jam v hor.3</t>
  </si>
  <si>
    <t>Položka pořadí 7 : 1,30000*0,5</t>
  </si>
  <si>
    <t>rýha : 5,904*0,35*0,15</t>
  </si>
  <si>
    <t>Položka pořadí 9 : 0,30996*0,5</t>
  </si>
  <si>
    <t>Položka pořadí 4 : 7,95000</t>
  </si>
  <si>
    <t>Položka pořadí 5 : 22,93500</t>
  </si>
  <si>
    <t>Položka pořadí 7 : 1,30000</t>
  </si>
  <si>
    <t>Položka pořadí 11 : 32,18500</t>
  </si>
  <si>
    <t>PV2 : 53,00</t>
  </si>
  <si>
    <t>568111111</t>
  </si>
  <si>
    <t>Zřízení vrstvy z geotextilie , vsak</t>
  </si>
  <si>
    <t>vsaky : 1,00*1,00*2</t>
  </si>
  <si>
    <t>4*1,00*0,80</t>
  </si>
  <si>
    <t>1,00*1,00*2</t>
  </si>
  <si>
    <t>4*1,00*0,50</t>
  </si>
  <si>
    <t>Vsakovací den  z kameniva hr. drcenéhomix 8-16mm +  16-32 mm</t>
  </si>
  <si>
    <t>Položka pořadí 14 : 9,20000*1,15</t>
  </si>
  <si>
    <t>564831111</t>
  </si>
  <si>
    <t>Podklad ze štěrkodrti po zhutnění tloušťky 10 cm - ozn.PV2, fr. 8 -16</t>
  </si>
  <si>
    <t>Podklad ze štěrkodrti po zhutnění tloušťky 15 cm - ozn.PV2, fr. 16-31</t>
  </si>
  <si>
    <t>596245021</t>
  </si>
  <si>
    <t>Kladení zámkové dlažby tl. 6 cm do MC tl. 4 cm</t>
  </si>
  <si>
    <t>59245021</t>
  </si>
  <si>
    <t>Dlažba zámková , Dle stávající dlažby</t>
  </si>
  <si>
    <t>Položka pořadí 19 : 32,00000*1,05</t>
  </si>
  <si>
    <t>914001125</t>
  </si>
  <si>
    <t>Osazení svislé dopr.značky na sloupek nebo konzolu (doplňková tabulka)</t>
  </si>
  <si>
    <t>Stávající obrubník : 7,019+4,048+0,893</t>
  </si>
  <si>
    <t>Doplněný : 7,99</t>
  </si>
  <si>
    <t>919735112</t>
  </si>
  <si>
    <t>Řezání stávajícího živičného krytu tl. 5 - 10 cm</t>
  </si>
  <si>
    <t>Zarovnání stvající silnice : 7,19+4,048+0,893+7,999</t>
  </si>
  <si>
    <t>966006132</t>
  </si>
  <si>
    <t>Odstranění doprav.značek se sloupky, s bet.patkami ( přechod pro chodce)</t>
  </si>
  <si>
    <t>914001R</t>
  </si>
  <si>
    <t>Přesunutí dopravních značek (směrová tabule, stopka)</t>
  </si>
  <si>
    <t>40445044.A</t>
  </si>
  <si>
    <t>Značka dopr inf IP 4b-7,10a,b 500/500 fól1,EG7letá, IPE 6</t>
  </si>
  <si>
    <t>Položka pořadí 21 : 1,00000</t>
  </si>
  <si>
    <t>59217012</t>
  </si>
  <si>
    <t>Obrubník silniční betonový 150x300x1000 mm, doplnění dle stávaících</t>
  </si>
  <si>
    <t>767 - Z1</t>
  </si>
  <si>
    <t>Ocelová ohýbaná pásovina ozn. Z1</t>
  </si>
  <si>
    <t>Popis: Ohýbaná pásovina z předkorodované oceli. Pohledový prvek ukončující skladbu chodníku z betonové dlažby, řešící vyrovnání  výškových rozdílů mezi kruhovou plochou okolo kapličky a stávajícími konstrukcemi chodníku a vozovky.</t>
  </si>
  <si>
    <t>Rozměr: viz schéma</t>
  </si>
  <si>
    <t>Materiál: ocelová pásovinas rovnými hranami tloušťky 8 mm a základní šířky 500 mm upravená do požadovaného tvaru</t>
  </si>
  <si>
    <t>Kotevní prvky: kotevní prvky ROXOR o 24 mm cca a´500 mm navařeny k pásovině</t>
  </si>
  <si>
    <t>767 - Z2</t>
  </si>
  <si>
    <t>Stromová mříž  ozn. Z2</t>
  </si>
  <si>
    <t>Popis: Kruhová stromová mříž</t>
  </si>
  <si>
    <t>Rozměry: o 1500</t>
  </si>
  <si>
    <t>Materiál a povrchová úprava: Zinkovaná konstrukce z ohy´bany´ch ocelovy´ch profilů v pohledovém stavu</t>
  </si>
  <si>
    <t>772506150</t>
  </si>
  <si>
    <t>Dlažba z kamene nepravidelná s řezáním, tl. 4-5 cm, vč.kladecí vrstvy - ozn.PV2 - montáž, vyspárováno suchou směsí křemičitého písku a cementu (1:1)</t>
  </si>
  <si>
    <t>58381335</t>
  </si>
  <si>
    <t>Deska dlažební nepravidelný tvar  řezaná tl 3 cm, dodávka</t>
  </si>
  <si>
    <t>Položka pořadí 32 : 53,00000*1,05</t>
  </si>
  <si>
    <t>998772201</t>
  </si>
  <si>
    <t>Přesun hmot pro dlažby z kamene, výšky do 6 m</t>
  </si>
  <si>
    <t>Povrchová úprava: povětrnostně odolná ocel (corten)</t>
  </si>
  <si>
    <t>184921093</t>
  </si>
  <si>
    <t>Mulčování rostlin tl. do 0,1 m rovina</t>
  </si>
  <si>
    <t>2,00*0,10*2</t>
  </si>
  <si>
    <t>18420111RRR</t>
  </si>
  <si>
    <t>Výsadba stromu s balem, v rovině, , bez dodávky dřeviny</t>
  </si>
  <si>
    <t>Ochrana kmene:			rákosová bandáž</t>
  </si>
  <si>
    <t>Způsob založení:			stabilizovaný terén, výsadba s 50% výměnou půdy</t>
  </si>
  <si>
    <t>Velikost výsadbové jámy:		1 m3; hloubka 1m</t>
  </si>
  <si>
    <t>Zajištění povrchu výs. jámy: 	10 cm vrstva jemně drcené mulčovací borky  v prostoru 	závlahové mísy</t>
  </si>
  <si>
    <t>Substrát celkem:		7m3</t>
  </si>
  <si>
    <t>Pěstební substrát – 2 vrstvé složení:</t>
  </si>
  <si>
    <t>Zdroj a kvalita použité katrované zeminy s kompostem bude před realizací ověřena agrochemickým rozborem a bude následně odsouhlasena. Zemina bude před použitím případně vhodně upravena dle výsledků rozboru. Parametry pěstebních substrátů a zemin dle ČSN 83 9011. Zrnitostní složení – jílovitá frakce (0,002mm) 3%, prachovitá frakce (0,002-0,063mm) 18%, písčitá frakce (0,063-2,0mm) 36%, štěrkovitá frakce (2,0-63,0mm) 43%. Vrchní vrstva substrátu musí obsahovat 5 % organických látek. Zásoby živin budou doplněny dávkou 1 kg/m3 hnojivem Osmocote Plus s dobou působení 12-14 měsíců.</t>
  </si>
  <si>
    <t>026560RR</t>
  </si>
  <si>
    <t>Lípa malolistá - Tilia cordata OK 14 -16 cm, bal</t>
  </si>
  <si>
    <t>10391100</t>
  </si>
  <si>
    <t>Kůra mulčovací VL</t>
  </si>
  <si>
    <t>Položka pořadí 1 : 0,40000*1,1</t>
  </si>
  <si>
    <t>998231311</t>
  </si>
  <si>
    <t>Přesun hmot pro sadovnické a krajin. úpravy do 5km</t>
  </si>
  <si>
    <t>Velikost balu: 		  	průměr min 60-80cm</t>
  </si>
  <si>
    <t>Způsob kotvení: 	čtyřbodové kotvení dřevěnými kůly, úvazkový popruh	, u vel. 250-300 – vícekmenu, kotvení jedním kůlem našikmo</t>
  </si>
  <si>
    <t>Způsob zálivky: 	závlahová mísa, průměr 110cm; dle potřeby odvodnění výsadbové jámy</t>
  </si>
  <si>
    <t>- typ A – speciální organicko-minerální substrát , vrchní vrstva substrátu (do hloubky 30 cm) musí obsahovat 5 % organických látek</t>
  </si>
  <si>
    <t>- typ B – speciální minerální substrát (spodní vrstva 50 cm)</t>
  </si>
  <si>
    <t>Kaplička Panny Marie Líbeznice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</si>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</sst>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0" fontId="8" fillId="2" borderId="6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lef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30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 wrapText="1"/>
    </xf>
    <xf numFmtId="3" fontId="10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2" borderId="39" xfId="0" applyNumberFormat="1" applyFill="1" applyBorder="1" applyAlignment="1">
      <alignment vertical="center" wrapText="1" shrinkToFit="1"/>
    </xf>
    <xf numFmtId="3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4" fontId="3" fillId="2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horizontal="center" vertical="top" wrapText="1" shrinkToFit="1"/>
    </xf>
    <xf numFmtId="0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4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4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5" fillId="2" borderId="22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2" borderId="36" xfId="0" applyNumberFormat="1" applyFill="1" applyBorder="1" applyAlignment="1">
      <alignment vertical="center"/>
    </xf>
    <xf numFmtId="3" fontId="0" fillId="2" borderId="37" xfId="0" applyNumberFormat="1" applyFill="1" applyBorder="1" applyAlignment="1">
      <alignment vertical="center"/>
    </xf>
    <xf numFmtId="3" fontId="0" fillId="2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2"/>
  <sheetViews>
    <sheetView showGridLines="0" tabSelected="1" topLeftCell="B22" zoomScaleNormal="100" zoomScaleSheetLayoutView="75" workbookViewId="0">
      <selection activeCell="D34" sqref="D3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37</v>
      </c>
      <c r="B1" s="197" t="s">
        <v>531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3"/>
      <c r="B2" s="77" t="s">
        <v>23</v>
      </c>
      <c r="C2" s="78"/>
      <c r="D2" s="79" t="s">
        <v>41</v>
      </c>
      <c r="E2" s="206" t="s">
        <v>530</v>
      </c>
      <c r="F2" s="207"/>
      <c r="G2" s="207"/>
      <c r="H2" s="207"/>
      <c r="I2" s="207"/>
      <c r="J2" s="208"/>
      <c r="O2" s="2"/>
    </row>
    <row r="3" spans="1:15" ht="27" hidden="1" customHeight="1" x14ac:dyDescent="0.2">
      <c r="A3" s="3"/>
      <c r="B3" s="80"/>
      <c r="C3" s="78"/>
      <c r="D3" s="81"/>
      <c r="E3" s="209"/>
      <c r="F3" s="210"/>
      <c r="G3" s="210"/>
      <c r="H3" s="210"/>
      <c r="I3" s="210"/>
      <c r="J3" s="211"/>
    </row>
    <row r="4" spans="1:15" ht="23.25" customHeight="1" x14ac:dyDescent="0.2">
      <c r="A4" s="3"/>
      <c r="B4" s="82"/>
      <c r="C4" s="83"/>
      <c r="D4" s="84"/>
      <c r="E4" s="220"/>
      <c r="F4" s="220"/>
      <c r="G4" s="220"/>
      <c r="H4" s="220"/>
      <c r="I4" s="220"/>
      <c r="J4" s="221"/>
    </row>
    <row r="5" spans="1:15" ht="24" customHeight="1" x14ac:dyDescent="0.2">
      <c r="A5" s="3"/>
      <c r="B5" s="45" t="s">
        <v>22</v>
      </c>
      <c r="C5" s="4"/>
      <c r="D5" s="32"/>
      <c r="E5" s="25"/>
      <c r="F5" s="25"/>
      <c r="G5" s="25"/>
      <c r="H5" s="27" t="s">
        <v>39</v>
      </c>
      <c r="I5" s="32"/>
      <c r="J5" s="10"/>
    </row>
    <row r="6" spans="1:15" ht="15.75" customHeight="1" x14ac:dyDescent="0.2">
      <c r="A6" s="3"/>
      <c r="B6" s="40"/>
      <c r="C6" s="25"/>
      <c r="D6" s="32"/>
      <c r="E6" s="25"/>
      <c r="F6" s="25"/>
      <c r="G6" s="25"/>
      <c r="H6" s="27" t="s">
        <v>35</v>
      </c>
      <c r="I6" s="32"/>
      <c r="J6" s="10"/>
    </row>
    <row r="7" spans="1:15" ht="15.75" customHeight="1" x14ac:dyDescent="0.2">
      <c r="A7" s="3"/>
      <c r="B7" s="41"/>
      <c r="C7" s="26"/>
      <c r="D7" s="33"/>
      <c r="E7" s="34"/>
      <c r="F7" s="34"/>
      <c r="G7" s="34"/>
      <c r="H7" s="35"/>
      <c r="I7" s="34"/>
      <c r="J7" s="49"/>
    </row>
    <row r="8" spans="1:15" ht="24" hidden="1" customHeight="1" x14ac:dyDescent="0.2">
      <c r="A8" s="3"/>
      <c r="B8" s="45" t="s">
        <v>20</v>
      </c>
      <c r="C8" s="4"/>
      <c r="D8" s="85" t="s">
        <v>42</v>
      </c>
      <c r="E8" s="4"/>
      <c r="F8" s="4"/>
      <c r="G8" s="44"/>
      <c r="H8" s="27" t="s">
        <v>39</v>
      </c>
      <c r="I8" s="88" t="s">
        <v>46</v>
      </c>
      <c r="J8" s="10"/>
    </row>
    <row r="9" spans="1:15" ht="15.75" hidden="1" customHeight="1" x14ac:dyDescent="0.2">
      <c r="A9" s="3"/>
      <c r="B9" s="3"/>
      <c r="C9" s="4"/>
      <c r="D9" s="85" t="s">
        <v>43</v>
      </c>
      <c r="E9" s="4"/>
      <c r="F9" s="4"/>
      <c r="G9" s="44"/>
      <c r="H9" s="27" t="s">
        <v>35</v>
      </c>
      <c r="I9" s="88" t="s">
        <v>47</v>
      </c>
      <c r="J9" s="10"/>
    </row>
    <row r="10" spans="1:15" ht="15.75" hidden="1" customHeight="1" x14ac:dyDescent="0.2">
      <c r="A10" s="3"/>
      <c r="B10" s="50"/>
      <c r="C10" s="87" t="s">
        <v>45</v>
      </c>
      <c r="D10" s="86" t="s">
        <v>44</v>
      </c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19</v>
      </c>
      <c r="C11" s="4"/>
      <c r="D11" s="213"/>
      <c r="E11" s="213"/>
      <c r="F11" s="213"/>
      <c r="G11" s="213"/>
      <c r="H11" s="27" t="s">
        <v>39</v>
      </c>
      <c r="I11" s="90"/>
      <c r="J11" s="10"/>
    </row>
    <row r="12" spans="1:15" ht="15.75" customHeight="1" x14ac:dyDescent="0.2">
      <c r="A12" s="3"/>
      <c r="B12" s="40"/>
      <c r="C12" s="25"/>
      <c r="D12" s="218"/>
      <c r="E12" s="218"/>
      <c r="F12" s="218"/>
      <c r="G12" s="218"/>
      <c r="H12" s="27" t="s">
        <v>35</v>
      </c>
      <c r="I12" s="90"/>
      <c r="J12" s="10"/>
    </row>
    <row r="13" spans="1:15" ht="15.75" customHeight="1" x14ac:dyDescent="0.2">
      <c r="A13" s="3"/>
      <c r="B13" s="41"/>
      <c r="C13" s="89"/>
      <c r="D13" s="219"/>
      <c r="E13" s="219"/>
      <c r="F13" s="219"/>
      <c r="G13" s="219"/>
      <c r="H13" s="28"/>
      <c r="I13" s="34"/>
      <c r="J13" s="49"/>
    </row>
    <row r="14" spans="1:15" ht="24" hidden="1" customHeight="1" x14ac:dyDescent="0.2">
      <c r="A14" s="3"/>
      <c r="B14" s="64" t="s">
        <v>21</v>
      </c>
      <c r="C14" s="65"/>
      <c r="D14" s="66" t="s">
        <v>40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33</v>
      </c>
      <c r="C15" s="70"/>
      <c r="D15" s="51"/>
      <c r="E15" s="212"/>
      <c r="F15" s="212"/>
      <c r="G15" s="214"/>
      <c r="H15" s="214"/>
      <c r="I15" s="214" t="s">
        <v>30</v>
      </c>
      <c r="J15" s="215"/>
    </row>
    <row r="16" spans="1:15" ht="23.25" customHeight="1" x14ac:dyDescent="0.2">
      <c r="A16" s="142" t="s">
        <v>25</v>
      </c>
      <c r="B16" s="55" t="s">
        <v>25</v>
      </c>
      <c r="C16" s="56"/>
      <c r="D16" s="57"/>
      <c r="E16" s="203"/>
      <c r="F16" s="204"/>
      <c r="G16" s="203"/>
      <c r="H16" s="204"/>
      <c r="I16" s="203">
        <f>SUMIF(F55:F78,A16,I55:I78)+SUMIF(F55:F78,"PSU",I55:I78)</f>
        <v>0</v>
      </c>
      <c r="J16" s="205"/>
    </row>
    <row r="17" spans="1:10" ht="23.25" customHeight="1" x14ac:dyDescent="0.2">
      <c r="A17" s="142" t="s">
        <v>26</v>
      </c>
      <c r="B17" s="55" t="s">
        <v>26</v>
      </c>
      <c r="C17" s="56"/>
      <c r="D17" s="57"/>
      <c r="E17" s="203"/>
      <c r="F17" s="204"/>
      <c r="G17" s="203"/>
      <c r="H17" s="204"/>
      <c r="I17" s="203">
        <f>SUMIF(F55:F78,A17,I55:I78)</f>
        <v>0</v>
      </c>
      <c r="J17" s="205"/>
    </row>
    <row r="18" spans="1:10" ht="23.25" customHeight="1" x14ac:dyDescent="0.2">
      <c r="A18" s="142" t="s">
        <v>27</v>
      </c>
      <c r="B18" s="55" t="s">
        <v>27</v>
      </c>
      <c r="C18" s="56"/>
      <c r="D18" s="57"/>
      <c r="E18" s="203"/>
      <c r="F18" s="204"/>
      <c r="G18" s="203"/>
      <c r="H18" s="204"/>
      <c r="I18" s="203">
        <f>SUMIF(F55:F78,A18,I55:I78)</f>
        <v>0</v>
      </c>
      <c r="J18" s="205"/>
    </row>
    <row r="19" spans="1:10" ht="23.25" customHeight="1" x14ac:dyDescent="0.2">
      <c r="A19" s="142" t="s">
        <v>111</v>
      </c>
      <c r="B19" s="55" t="s">
        <v>28</v>
      </c>
      <c r="C19" s="56"/>
      <c r="D19" s="57"/>
      <c r="E19" s="203"/>
      <c r="F19" s="204"/>
      <c r="G19" s="203"/>
      <c r="H19" s="204"/>
      <c r="I19" s="203">
        <f>SUMIF(F55:F78,A19,I55:I78)</f>
        <v>0</v>
      </c>
      <c r="J19" s="205"/>
    </row>
    <row r="20" spans="1:10" ht="23.25" customHeight="1" x14ac:dyDescent="0.2">
      <c r="A20" s="142" t="s">
        <v>112</v>
      </c>
      <c r="B20" s="55" t="s">
        <v>29</v>
      </c>
      <c r="C20" s="56"/>
      <c r="D20" s="57"/>
      <c r="E20" s="203"/>
      <c r="F20" s="204"/>
      <c r="G20" s="203"/>
      <c r="H20" s="204"/>
      <c r="I20" s="203">
        <f>SUMIF(F55:F78,A20,I55:I78)</f>
        <v>0</v>
      </c>
      <c r="J20" s="205"/>
    </row>
    <row r="21" spans="1:10" ht="23.25" customHeight="1" x14ac:dyDescent="0.2">
      <c r="A21" s="3"/>
      <c r="B21" s="72" t="s">
        <v>30</v>
      </c>
      <c r="C21" s="73"/>
      <c r="D21" s="74"/>
      <c r="E21" s="216"/>
      <c r="F21" s="217"/>
      <c r="G21" s="216"/>
      <c r="H21" s="217"/>
      <c r="I21" s="216">
        <f>SUM(I16:J20)</f>
        <v>0</v>
      </c>
      <c r="J21" s="227"/>
    </row>
    <row r="22" spans="1:10" ht="33" customHeight="1" x14ac:dyDescent="0.2">
      <c r="A22" s="3"/>
      <c r="B22" s="63" t="s">
        <v>34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12</v>
      </c>
      <c r="C23" s="56"/>
      <c r="D23" s="57"/>
      <c r="E23" s="58">
        <v>15</v>
      </c>
      <c r="F23" s="59" t="s">
        <v>0</v>
      </c>
      <c r="G23" s="225">
        <f>ZakladDPHSniVypocet</f>
        <v>0</v>
      </c>
      <c r="H23" s="226"/>
      <c r="I23" s="226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13</v>
      </c>
      <c r="C24" s="56"/>
      <c r="D24" s="57"/>
      <c r="E24" s="58">
        <f>SazbaDPH1</f>
        <v>15</v>
      </c>
      <c r="F24" s="59" t="s">
        <v>0</v>
      </c>
      <c r="G24" s="223">
        <f>IF(A24&gt;50, ROUNDUP(A23, 0), ROUNDDOWN(A23, 0))</f>
        <v>0</v>
      </c>
      <c r="H24" s="224"/>
      <c r="I24" s="224"/>
      <c r="J24" s="60" t="str">
        <f t="shared" si="0"/>
        <v>CZK</v>
      </c>
    </row>
    <row r="25" spans="1:10" ht="23.25" customHeight="1" x14ac:dyDescent="0.2">
      <c r="A25" s="3">
        <f>ZakladDPHZakl*SazbaDPH2/100</f>
        <v>0</v>
      </c>
      <c r="B25" s="55" t="s">
        <v>14</v>
      </c>
      <c r="C25" s="56"/>
      <c r="D25" s="57"/>
      <c r="E25" s="58">
        <v>21</v>
      </c>
      <c r="F25" s="59" t="s">
        <v>0</v>
      </c>
      <c r="G25" s="225">
        <f>ZakladDPHZaklVypocet</f>
        <v>0</v>
      </c>
      <c r="H25" s="226"/>
      <c r="I25" s="226"/>
      <c r="J25" s="60" t="str">
        <f t="shared" si="0"/>
        <v>CZK</v>
      </c>
    </row>
    <row r="26" spans="1:10" ht="23.25" customHeight="1" x14ac:dyDescent="0.2">
      <c r="A26" s="3">
        <f>(A25-INT(A25))*100</f>
        <v>0</v>
      </c>
      <c r="B26" s="47" t="s">
        <v>15</v>
      </c>
      <c r="C26" s="21"/>
      <c r="D26" s="17"/>
      <c r="E26" s="42">
        <f>SazbaDPH2</f>
        <v>21</v>
      </c>
      <c r="F26" s="43" t="s">
        <v>0</v>
      </c>
      <c r="G26" s="200">
        <f>IF(A26&gt;50, ROUNDUP(A25, 0), ROUNDDOWN(A25, 0))</f>
        <v>0</v>
      </c>
      <c r="H26" s="201"/>
      <c r="I26" s="201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6" t="s">
        <v>4</v>
      </c>
      <c r="C27" s="19"/>
      <c r="D27" s="22"/>
      <c r="E27" s="19"/>
      <c r="F27" s="20"/>
      <c r="G27" s="202">
        <f>CenaCelkem-(ZakladDPHSni+DPHSni+ZakladDPHZakl+DPHZakl)</f>
        <v>0</v>
      </c>
      <c r="H27" s="202"/>
      <c r="I27" s="202"/>
      <c r="J27" s="61" t="str">
        <f t="shared" si="0"/>
        <v>CZK</v>
      </c>
    </row>
    <row r="28" spans="1:10" ht="27.75" hidden="1" customHeight="1" thickBot="1" x14ac:dyDescent="0.25">
      <c r="A28" s="3"/>
      <c r="B28" s="119" t="s">
        <v>24</v>
      </c>
      <c r="C28" s="120"/>
      <c r="D28" s="120"/>
      <c r="E28" s="121"/>
      <c r="F28" s="122"/>
      <c r="G28" s="228">
        <f>ZakladDPHSniVypocet+ZakladDPHZaklVypocet</f>
        <v>0</v>
      </c>
      <c r="H28" s="229"/>
      <c r="I28" s="229"/>
      <c r="J28" s="123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19" t="s">
        <v>36</v>
      </c>
      <c r="C29" s="124"/>
      <c r="D29" s="124"/>
      <c r="E29" s="124"/>
      <c r="F29" s="124"/>
      <c r="G29" s="228">
        <f>IF(A29&gt;50, ROUNDUP(A27, 0), ROUNDDOWN(A27, 0))</f>
        <v>0</v>
      </c>
      <c r="H29" s="228"/>
      <c r="I29" s="228"/>
      <c r="J29" s="125" t="s">
        <v>61</v>
      </c>
    </row>
    <row r="30" spans="1:10" ht="12.75" customHeight="1" x14ac:dyDescent="0.2">
      <c r="A30" s="3"/>
      <c r="B30" s="3"/>
      <c r="C30" s="4"/>
      <c r="D30" s="4"/>
      <c r="E30" s="4"/>
      <c r="F30" s="4"/>
      <c r="G30" s="44"/>
      <c r="H30" s="4"/>
      <c r="I30" s="44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4"/>
      <c r="H31" s="4"/>
      <c r="I31" s="44"/>
      <c r="J31" s="11"/>
    </row>
    <row r="32" spans="1:10" ht="18.75" customHeight="1" x14ac:dyDescent="0.2">
      <c r="A32" s="3"/>
      <c r="B32" s="23"/>
      <c r="C32" s="18" t="s">
        <v>11</v>
      </c>
      <c r="D32" s="38"/>
      <c r="E32" s="38"/>
      <c r="F32" s="18" t="s">
        <v>10</v>
      </c>
      <c r="G32" s="38"/>
      <c r="H32" s="39">
        <f ca="1">TODAY()</f>
        <v>42956</v>
      </c>
      <c r="I32" s="38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4"/>
      <c r="H33" s="4"/>
      <c r="I33" s="44"/>
      <c r="J33" s="11"/>
    </row>
    <row r="34" spans="1:10" s="36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7"/>
    </row>
    <row r="35" spans="1:10" ht="12.75" customHeight="1" x14ac:dyDescent="0.2">
      <c r="A35" s="3"/>
      <c r="B35" s="3"/>
      <c r="C35" s="4"/>
      <c r="D35" s="222" t="s">
        <v>2</v>
      </c>
      <c r="E35" s="222"/>
      <c r="F35" s="4"/>
      <c r="G35" s="44"/>
      <c r="H35" s="12" t="s">
        <v>3</v>
      </c>
      <c r="I35" s="44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96" t="s">
        <v>16</v>
      </c>
      <c r="C37" s="97"/>
      <c r="D37" s="97"/>
      <c r="E37" s="97"/>
      <c r="F37" s="98"/>
      <c r="G37" s="98"/>
      <c r="H37" s="98"/>
      <c r="I37" s="98"/>
      <c r="J37" s="97"/>
    </row>
    <row r="38" spans="1:10" ht="25.5" customHeight="1" x14ac:dyDescent="0.2">
      <c r="A38" s="95" t="s">
        <v>38</v>
      </c>
      <c r="B38" s="99" t="s">
        <v>17</v>
      </c>
      <c r="C38" s="100" t="s">
        <v>5</v>
      </c>
      <c r="D38" s="101"/>
      <c r="E38" s="101"/>
      <c r="F38" s="102" t="str">
        <f>B23</f>
        <v>Základ pro sníženou DPH</v>
      </c>
      <c r="G38" s="102" t="str">
        <f>B25</f>
        <v>Základ pro základní DPH</v>
      </c>
      <c r="H38" s="103" t="s">
        <v>18</v>
      </c>
      <c r="I38" s="103" t="s">
        <v>1</v>
      </c>
      <c r="J38" s="104" t="s">
        <v>0</v>
      </c>
    </row>
    <row r="39" spans="1:10" ht="25.5" hidden="1" customHeight="1" x14ac:dyDescent="0.2">
      <c r="A39" s="95">
        <v>1</v>
      </c>
      <c r="B39" s="105" t="s">
        <v>48</v>
      </c>
      <c r="C39" s="230"/>
      <c r="D39" s="231"/>
      <c r="E39" s="231"/>
      <c r="F39" s="106">
        <f>'SO 01 01 Pol'!AE181+'SO 02 01 Pol'!AE86+'SO 03 01 Pol'!AE95+'SO 04 01 Pol'!AE32</f>
        <v>0</v>
      </c>
      <c r="G39" s="107">
        <f>'SO 01 01 Pol'!AF181+'SO 02 01 Pol'!AF86+'SO 03 01 Pol'!AF95+'SO 04 01 Pol'!AF32</f>
        <v>0</v>
      </c>
      <c r="H39" s="108">
        <f t="shared" ref="H39:H47" si="1">(F39*SazbaDPH1/100)+(G39*SazbaDPH2/100)</f>
        <v>0</v>
      </c>
      <c r="I39" s="108">
        <f t="shared" ref="I39:I47" si="2">F39+G39+H39</f>
        <v>0</v>
      </c>
      <c r="J39" s="109" t="str">
        <f t="shared" ref="J39:J47" si="3">IF(CenaCelkemVypocet=0,"",I39/CenaCelkemVypocet*100)</f>
        <v/>
      </c>
    </row>
    <row r="40" spans="1:10" ht="25.5" customHeight="1" x14ac:dyDescent="0.2">
      <c r="A40" s="95">
        <v>2</v>
      </c>
      <c r="B40" s="110" t="s">
        <v>49</v>
      </c>
      <c r="C40" s="232" t="s">
        <v>50</v>
      </c>
      <c r="D40" s="233"/>
      <c r="E40" s="233"/>
      <c r="F40" s="111">
        <f>'SO 01 01 Pol'!AE181</f>
        <v>0</v>
      </c>
      <c r="G40" s="112">
        <f>'SO 01 01 Pol'!AF181</f>
        <v>0</v>
      </c>
      <c r="H40" s="112">
        <f t="shared" si="1"/>
        <v>0</v>
      </c>
      <c r="I40" s="112">
        <f t="shared" si="2"/>
        <v>0</v>
      </c>
      <c r="J40" s="113" t="str">
        <f t="shared" si="3"/>
        <v/>
      </c>
    </row>
    <row r="41" spans="1:10" ht="25.5" customHeight="1" x14ac:dyDescent="0.2">
      <c r="A41" s="95">
        <v>3</v>
      </c>
      <c r="B41" s="114" t="s">
        <v>51</v>
      </c>
      <c r="C41" s="230" t="s">
        <v>52</v>
      </c>
      <c r="D41" s="231"/>
      <c r="E41" s="231"/>
      <c r="F41" s="115">
        <f>'SO 01 01 Pol'!AE181</f>
        <v>0</v>
      </c>
      <c r="G41" s="108">
        <f>'SO 01 01 Pol'!AF181</f>
        <v>0</v>
      </c>
      <c r="H41" s="108">
        <f t="shared" si="1"/>
        <v>0</v>
      </c>
      <c r="I41" s="108">
        <f t="shared" si="2"/>
        <v>0</v>
      </c>
      <c r="J41" s="109" t="str">
        <f t="shared" si="3"/>
        <v/>
      </c>
    </row>
    <row r="42" spans="1:10" ht="25.5" customHeight="1" x14ac:dyDescent="0.2">
      <c r="A42" s="95">
        <v>2</v>
      </c>
      <c r="B42" s="110" t="s">
        <v>53</v>
      </c>
      <c r="C42" s="232" t="s">
        <v>54</v>
      </c>
      <c r="D42" s="233"/>
      <c r="E42" s="233"/>
      <c r="F42" s="111">
        <f>'SO 02 01 Pol'!AE86</f>
        <v>0</v>
      </c>
      <c r="G42" s="112">
        <f>'SO 02 01 Pol'!AF86</f>
        <v>0</v>
      </c>
      <c r="H42" s="112">
        <f t="shared" si="1"/>
        <v>0</v>
      </c>
      <c r="I42" s="112">
        <f t="shared" si="2"/>
        <v>0</v>
      </c>
      <c r="J42" s="113" t="str">
        <f t="shared" si="3"/>
        <v/>
      </c>
    </row>
    <row r="43" spans="1:10" ht="25.5" customHeight="1" x14ac:dyDescent="0.2">
      <c r="A43" s="95">
        <v>3</v>
      </c>
      <c r="B43" s="114" t="s">
        <v>51</v>
      </c>
      <c r="C43" s="230" t="s">
        <v>54</v>
      </c>
      <c r="D43" s="231"/>
      <c r="E43" s="231"/>
      <c r="F43" s="115">
        <f>'SO 02 01 Pol'!AE86</f>
        <v>0</v>
      </c>
      <c r="G43" s="108">
        <f>'SO 02 01 Pol'!AF86</f>
        <v>0</v>
      </c>
      <c r="H43" s="108">
        <f t="shared" si="1"/>
        <v>0</v>
      </c>
      <c r="I43" s="108">
        <f t="shared" si="2"/>
        <v>0</v>
      </c>
      <c r="J43" s="109" t="str">
        <f t="shared" si="3"/>
        <v/>
      </c>
    </row>
    <row r="44" spans="1:10" ht="25.5" customHeight="1" x14ac:dyDescent="0.2">
      <c r="A44" s="95">
        <v>2</v>
      </c>
      <c r="B44" s="110" t="s">
        <v>55</v>
      </c>
      <c r="C44" s="232" t="s">
        <v>56</v>
      </c>
      <c r="D44" s="233"/>
      <c r="E44" s="233"/>
      <c r="F44" s="111">
        <f>'SO 03 01 Pol'!AE95</f>
        <v>0</v>
      </c>
      <c r="G44" s="112">
        <f>'SO 03 01 Pol'!AF95</f>
        <v>0</v>
      </c>
      <c r="H44" s="112">
        <f t="shared" si="1"/>
        <v>0</v>
      </c>
      <c r="I44" s="112">
        <f t="shared" si="2"/>
        <v>0</v>
      </c>
      <c r="J44" s="113" t="str">
        <f t="shared" si="3"/>
        <v/>
      </c>
    </row>
    <row r="45" spans="1:10" ht="25.5" customHeight="1" x14ac:dyDescent="0.2">
      <c r="A45" s="95">
        <v>3</v>
      </c>
      <c r="B45" s="114" t="s">
        <v>51</v>
      </c>
      <c r="C45" s="230" t="s">
        <v>56</v>
      </c>
      <c r="D45" s="231"/>
      <c r="E45" s="231"/>
      <c r="F45" s="115">
        <f>'SO 03 01 Pol'!AE95</f>
        <v>0</v>
      </c>
      <c r="G45" s="108">
        <f>'SO 03 01 Pol'!AF95</f>
        <v>0</v>
      </c>
      <c r="H45" s="108">
        <f t="shared" si="1"/>
        <v>0</v>
      </c>
      <c r="I45" s="108">
        <f t="shared" si="2"/>
        <v>0</v>
      </c>
      <c r="J45" s="109" t="str">
        <f t="shared" si="3"/>
        <v/>
      </c>
    </row>
    <row r="46" spans="1:10" ht="25.5" customHeight="1" x14ac:dyDescent="0.2">
      <c r="A46" s="95">
        <v>2</v>
      </c>
      <c r="B46" s="110" t="s">
        <v>57</v>
      </c>
      <c r="C46" s="232" t="s">
        <v>58</v>
      </c>
      <c r="D46" s="233"/>
      <c r="E46" s="233"/>
      <c r="F46" s="111">
        <f>'SO 04 01 Pol'!AE32</f>
        <v>0</v>
      </c>
      <c r="G46" s="112">
        <f>'SO 04 01 Pol'!AF32</f>
        <v>0</v>
      </c>
      <c r="H46" s="112">
        <f t="shared" si="1"/>
        <v>0</v>
      </c>
      <c r="I46" s="112">
        <f t="shared" si="2"/>
        <v>0</v>
      </c>
      <c r="J46" s="113" t="str">
        <f t="shared" si="3"/>
        <v/>
      </c>
    </row>
    <row r="47" spans="1:10" ht="25.5" customHeight="1" x14ac:dyDescent="0.2">
      <c r="A47" s="95">
        <v>3</v>
      </c>
      <c r="B47" s="114" t="s">
        <v>51</v>
      </c>
      <c r="C47" s="230" t="s">
        <v>59</v>
      </c>
      <c r="D47" s="231"/>
      <c r="E47" s="231"/>
      <c r="F47" s="115">
        <f>'SO 04 01 Pol'!AE32</f>
        <v>0</v>
      </c>
      <c r="G47" s="108">
        <f>'SO 04 01 Pol'!AF32</f>
        <v>0</v>
      </c>
      <c r="H47" s="108">
        <f t="shared" si="1"/>
        <v>0</v>
      </c>
      <c r="I47" s="108">
        <f t="shared" si="2"/>
        <v>0</v>
      </c>
      <c r="J47" s="109" t="str">
        <f t="shared" si="3"/>
        <v/>
      </c>
    </row>
    <row r="48" spans="1:10" ht="25.5" customHeight="1" x14ac:dyDescent="0.2">
      <c r="A48" s="95"/>
      <c r="B48" s="234" t="s">
        <v>60</v>
      </c>
      <c r="C48" s="235"/>
      <c r="D48" s="235"/>
      <c r="E48" s="236"/>
      <c r="F48" s="116">
        <f>SUMIF(A39:A47,"=1",F39:F47)</f>
        <v>0</v>
      </c>
      <c r="G48" s="117">
        <f>SUMIF(A39:A47,"=1",G39:G47)</f>
        <v>0</v>
      </c>
      <c r="H48" s="117">
        <f>SUMIF(A39:A47,"=1",H39:H47)</f>
        <v>0</v>
      </c>
      <c r="I48" s="117">
        <f>SUMIF(A39:A47,"=1",I39:I47)</f>
        <v>0</v>
      </c>
      <c r="J48" s="118">
        <f>SUMIF(A39:A47,"=1",J39:J47)</f>
        <v>0</v>
      </c>
    </row>
    <row r="52" spans="1:10" ht="15.75" x14ac:dyDescent="0.25">
      <c r="B52" s="126" t="s">
        <v>62</v>
      </c>
    </row>
    <row r="54" spans="1:10" ht="25.5" customHeight="1" x14ac:dyDescent="0.2">
      <c r="A54" s="127"/>
      <c r="B54" s="130" t="s">
        <v>17</v>
      </c>
      <c r="C54" s="130" t="s">
        <v>5</v>
      </c>
      <c r="D54" s="131"/>
      <c r="E54" s="131"/>
      <c r="F54" s="132" t="s">
        <v>63</v>
      </c>
      <c r="G54" s="132"/>
      <c r="H54" s="132"/>
      <c r="I54" s="132" t="s">
        <v>30</v>
      </c>
      <c r="J54" s="132" t="s">
        <v>0</v>
      </c>
    </row>
    <row r="55" spans="1:10" ht="25.5" customHeight="1" x14ac:dyDescent="0.2">
      <c r="A55" s="128"/>
      <c r="B55" s="133" t="s">
        <v>64</v>
      </c>
      <c r="C55" s="237" t="s">
        <v>65</v>
      </c>
      <c r="D55" s="238"/>
      <c r="E55" s="238"/>
      <c r="F55" s="140" t="s">
        <v>25</v>
      </c>
      <c r="G55" s="134"/>
      <c r="H55" s="134"/>
      <c r="I55" s="134">
        <f>'SO 01 01 Pol'!G8+'SO 02 01 Pol'!G8+'SO 03 01 Pol'!G8+'SO 04 01 Pol'!G8</f>
        <v>0</v>
      </c>
      <c r="J55" s="138" t="str">
        <f>IF(I79=0,"",I55/I79*100)</f>
        <v/>
      </c>
    </row>
    <row r="56" spans="1:10" ht="25.5" customHeight="1" x14ac:dyDescent="0.2">
      <c r="A56" s="128"/>
      <c r="B56" s="133" t="s">
        <v>66</v>
      </c>
      <c r="C56" s="237" t="s">
        <v>67</v>
      </c>
      <c r="D56" s="238"/>
      <c r="E56" s="238"/>
      <c r="F56" s="140" t="s">
        <v>25</v>
      </c>
      <c r="G56" s="134"/>
      <c r="H56" s="134"/>
      <c r="I56" s="134">
        <f>'SO 01 01 Pol'!G17+'SO 02 01 Pol'!G30+'SO 03 01 Pol'!G36</f>
        <v>0</v>
      </c>
      <c r="J56" s="138" t="str">
        <f>IF(I79=0,"",I56/I79*100)</f>
        <v/>
      </c>
    </row>
    <row r="57" spans="1:10" ht="25.5" customHeight="1" x14ac:dyDescent="0.2">
      <c r="A57" s="128"/>
      <c r="B57" s="133" t="s">
        <v>68</v>
      </c>
      <c r="C57" s="237" t="s">
        <v>69</v>
      </c>
      <c r="D57" s="238"/>
      <c r="E57" s="238"/>
      <c r="F57" s="140" t="s">
        <v>25</v>
      </c>
      <c r="G57" s="134"/>
      <c r="H57" s="134"/>
      <c r="I57" s="134">
        <f>'SO 02 01 Pol'!G37</f>
        <v>0</v>
      </c>
      <c r="J57" s="138" t="str">
        <f>IF(I79=0,"",I57/I79*100)</f>
        <v/>
      </c>
    </row>
    <row r="58" spans="1:10" ht="25.5" customHeight="1" x14ac:dyDescent="0.2">
      <c r="A58" s="128"/>
      <c r="B58" s="133" t="s">
        <v>70</v>
      </c>
      <c r="C58" s="237" t="s">
        <v>71</v>
      </c>
      <c r="D58" s="238"/>
      <c r="E58" s="238"/>
      <c r="F58" s="140" t="s">
        <v>25</v>
      </c>
      <c r="G58" s="134"/>
      <c r="H58" s="134"/>
      <c r="I58" s="134">
        <f>'SO 02 01 Pol'!G42+'SO 03 01 Pol'!G50</f>
        <v>0</v>
      </c>
      <c r="J58" s="138" t="str">
        <f>IF(I79=0,"",I58/I79*100)</f>
        <v/>
      </c>
    </row>
    <row r="59" spans="1:10" ht="25.5" customHeight="1" x14ac:dyDescent="0.2">
      <c r="A59" s="128"/>
      <c r="B59" s="133" t="s">
        <v>72</v>
      </c>
      <c r="C59" s="237" t="s">
        <v>73</v>
      </c>
      <c r="D59" s="238"/>
      <c r="E59" s="238"/>
      <c r="F59" s="140" t="s">
        <v>25</v>
      </c>
      <c r="G59" s="134"/>
      <c r="H59" s="134"/>
      <c r="I59" s="134">
        <f>'SO 01 01 Pol'!G28</f>
        <v>0</v>
      </c>
      <c r="J59" s="138" t="str">
        <f>IF(I79=0,"",I59/I79*100)</f>
        <v/>
      </c>
    </row>
    <row r="60" spans="1:10" ht="25.5" customHeight="1" x14ac:dyDescent="0.2">
      <c r="A60" s="128"/>
      <c r="B60" s="133" t="s">
        <v>74</v>
      </c>
      <c r="C60" s="237" t="s">
        <v>75</v>
      </c>
      <c r="D60" s="238"/>
      <c r="E60" s="238"/>
      <c r="F60" s="140" t="s">
        <v>25</v>
      </c>
      <c r="G60" s="134"/>
      <c r="H60" s="134"/>
      <c r="I60" s="134">
        <f>'SO 01 01 Pol'!G47</f>
        <v>0</v>
      </c>
      <c r="J60" s="138" t="str">
        <f>IF(I79=0,"",I60/I79*100)</f>
        <v/>
      </c>
    </row>
    <row r="61" spans="1:10" ht="25.5" customHeight="1" x14ac:dyDescent="0.2">
      <c r="A61" s="128"/>
      <c r="B61" s="133" t="s">
        <v>76</v>
      </c>
      <c r="C61" s="237" t="s">
        <v>77</v>
      </c>
      <c r="D61" s="238"/>
      <c r="E61" s="238"/>
      <c r="F61" s="140" t="s">
        <v>25</v>
      </c>
      <c r="G61" s="134"/>
      <c r="H61" s="134"/>
      <c r="I61" s="134">
        <f>'SO 01 01 Pol'!G74</f>
        <v>0</v>
      </c>
      <c r="J61" s="138" t="str">
        <f>IF(I79=0,"",I61/I79*100)</f>
        <v/>
      </c>
    </row>
    <row r="62" spans="1:10" ht="25.5" customHeight="1" x14ac:dyDescent="0.2">
      <c r="A62" s="128"/>
      <c r="B62" s="133" t="s">
        <v>78</v>
      </c>
      <c r="C62" s="237" t="s">
        <v>79</v>
      </c>
      <c r="D62" s="238"/>
      <c r="E62" s="238"/>
      <c r="F62" s="140" t="s">
        <v>25</v>
      </c>
      <c r="G62" s="134"/>
      <c r="H62" s="134"/>
      <c r="I62" s="134">
        <f>'SO 02 01 Pol'!G48+'SO 03 01 Pol'!G56</f>
        <v>0</v>
      </c>
      <c r="J62" s="138" t="str">
        <f>IF(I79=0,"",I62/I79*100)</f>
        <v/>
      </c>
    </row>
    <row r="63" spans="1:10" ht="25.5" customHeight="1" x14ac:dyDescent="0.2">
      <c r="A63" s="128"/>
      <c r="B63" s="133" t="s">
        <v>80</v>
      </c>
      <c r="C63" s="237" t="s">
        <v>81</v>
      </c>
      <c r="D63" s="238"/>
      <c r="E63" s="238"/>
      <c r="F63" s="140" t="s">
        <v>25</v>
      </c>
      <c r="G63" s="134"/>
      <c r="H63" s="134"/>
      <c r="I63" s="134">
        <f>'SO 01 01 Pol'!G76</f>
        <v>0</v>
      </c>
      <c r="J63" s="138" t="str">
        <f>IF(I79=0,"",I63/I79*100)</f>
        <v/>
      </c>
    </row>
    <row r="64" spans="1:10" ht="25.5" customHeight="1" x14ac:dyDescent="0.2">
      <c r="A64" s="128"/>
      <c r="B64" s="133" t="s">
        <v>82</v>
      </c>
      <c r="C64" s="237" t="s">
        <v>83</v>
      </c>
      <c r="D64" s="238"/>
      <c r="E64" s="238"/>
      <c r="F64" s="140" t="s">
        <v>25</v>
      </c>
      <c r="G64" s="134"/>
      <c r="H64" s="134"/>
      <c r="I64" s="134">
        <f>'SO 01 01 Pol'!G80</f>
        <v>0</v>
      </c>
      <c r="J64" s="138" t="str">
        <f>IF(I79=0,"",I64/I79*100)</f>
        <v/>
      </c>
    </row>
    <row r="65" spans="1:10" ht="25.5" customHeight="1" x14ac:dyDescent="0.2">
      <c r="A65" s="128"/>
      <c r="B65" s="133" t="s">
        <v>84</v>
      </c>
      <c r="C65" s="237" t="s">
        <v>85</v>
      </c>
      <c r="D65" s="238"/>
      <c r="E65" s="238"/>
      <c r="F65" s="140" t="s">
        <v>25</v>
      </c>
      <c r="G65" s="134"/>
      <c r="H65" s="134"/>
      <c r="I65" s="134">
        <f>'SO 01 01 Pol'!G83</f>
        <v>0</v>
      </c>
      <c r="J65" s="138" t="str">
        <f>IF(I79=0,"",I65/I79*100)</f>
        <v/>
      </c>
    </row>
    <row r="66" spans="1:10" ht="25.5" customHeight="1" x14ac:dyDescent="0.2">
      <c r="A66" s="128"/>
      <c r="B66" s="133" t="s">
        <v>86</v>
      </c>
      <c r="C66" s="237" t="s">
        <v>87</v>
      </c>
      <c r="D66" s="238"/>
      <c r="E66" s="238"/>
      <c r="F66" s="140" t="s">
        <v>25</v>
      </c>
      <c r="G66" s="134"/>
      <c r="H66" s="134"/>
      <c r="I66" s="134">
        <f>'SO 01 01 Pol'!G103+'SO 02 01 Pol'!G50+'SO 03 01 Pol'!G68+'SO 04 01 Pol'!G29</f>
        <v>0</v>
      </c>
      <c r="J66" s="138" t="str">
        <f>IF(I79=0,"",I66/I79*100)</f>
        <v/>
      </c>
    </row>
    <row r="67" spans="1:10" ht="25.5" customHeight="1" x14ac:dyDescent="0.2">
      <c r="A67" s="128"/>
      <c r="B67" s="133" t="s">
        <v>88</v>
      </c>
      <c r="C67" s="237" t="s">
        <v>89</v>
      </c>
      <c r="D67" s="238"/>
      <c r="E67" s="238"/>
      <c r="F67" s="140" t="s">
        <v>26</v>
      </c>
      <c r="G67" s="134"/>
      <c r="H67" s="134"/>
      <c r="I67" s="134">
        <f>'SO 01 01 Pol'!G105</f>
        <v>0</v>
      </c>
      <c r="J67" s="138" t="str">
        <f>IF(I79=0,"",I67/I79*100)</f>
        <v/>
      </c>
    </row>
    <row r="68" spans="1:10" ht="25.5" customHeight="1" x14ac:dyDescent="0.2">
      <c r="A68" s="128"/>
      <c r="B68" s="133" t="s">
        <v>90</v>
      </c>
      <c r="C68" s="237" t="s">
        <v>91</v>
      </c>
      <c r="D68" s="238"/>
      <c r="E68" s="238"/>
      <c r="F68" s="140" t="s">
        <v>26</v>
      </c>
      <c r="G68" s="134"/>
      <c r="H68" s="134"/>
      <c r="I68" s="134">
        <f>'SO 01 01 Pol'!G110</f>
        <v>0</v>
      </c>
      <c r="J68" s="138" t="str">
        <f>IF(I79=0,"",I68/I79*100)</f>
        <v/>
      </c>
    </row>
    <row r="69" spans="1:10" ht="25.5" customHeight="1" x14ac:dyDescent="0.2">
      <c r="A69" s="128"/>
      <c r="B69" s="133" t="s">
        <v>92</v>
      </c>
      <c r="C69" s="237" t="s">
        <v>93</v>
      </c>
      <c r="D69" s="238"/>
      <c r="E69" s="238"/>
      <c r="F69" s="140" t="s">
        <v>26</v>
      </c>
      <c r="G69" s="134"/>
      <c r="H69" s="134"/>
      <c r="I69" s="134">
        <f>'SO 01 01 Pol'!G117</f>
        <v>0</v>
      </c>
      <c r="J69" s="138" t="str">
        <f>IF(I79=0,"",I69/I79*100)</f>
        <v/>
      </c>
    </row>
    <row r="70" spans="1:10" ht="25.5" customHeight="1" x14ac:dyDescent="0.2">
      <c r="A70" s="128"/>
      <c r="B70" s="133" t="s">
        <v>94</v>
      </c>
      <c r="C70" s="237" t="s">
        <v>95</v>
      </c>
      <c r="D70" s="238"/>
      <c r="E70" s="238"/>
      <c r="F70" s="140" t="s">
        <v>26</v>
      </c>
      <c r="G70" s="134"/>
      <c r="H70" s="134"/>
      <c r="I70" s="134">
        <f>'SO 01 01 Pol'!G139+'SO 03 01 Pol'!G70</f>
        <v>0</v>
      </c>
      <c r="J70" s="138" t="str">
        <f>IF(I79=0,"",I70/I79*100)</f>
        <v/>
      </c>
    </row>
    <row r="71" spans="1:10" ht="25.5" customHeight="1" x14ac:dyDescent="0.2">
      <c r="A71" s="128"/>
      <c r="B71" s="133" t="s">
        <v>96</v>
      </c>
      <c r="C71" s="237" t="s">
        <v>97</v>
      </c>
      <c r="D71" s="238"/>
      <c r="E71" s="238"/>
      <c r="F71" s="140" t="s">
        <v>26</v>
      </c>
      <c r="G71" s="134"/>
      <c r="H71" s="134"/>
      <c r="I71" s="134">
        <f>'SO 01 01 Pol'!G144</f>
        <v>0</v>
      </c>
      <c r="J71" s="138" t="str">
        <f>IF(I79=0,"",I71/I79*100)</f>
        <v/>
      </c>
    </row>
    <row r="72" spans="1:10" ht="25.5" customHeight="1" x14ac:dyDescent="0.2">
      <c r="A72" s="128"/>
      <c r="B72" s="133" t="s">
        <v>98</v>
      </c>
      <c r="C72" s="237" t="s">
        <v>99</v>
      </c>
      <c r="D72" s="238"/>
      <c r="E72" s="238"/>
      <c r="F72" s="140" t="s">
        <v>26</v>
      </c>
      <c r="G72" s="134"/>
      <c r="H72" s="134"/>
      <c r="I72" s="134">
        <f>'SO 03 01 Pol'!G82</f>
        <v>0</v>
      </c>
      <c r="J72" s="138" t="str">
        <f>IF(I79=0,"",I72/I79*100)</f>
        <v/>
      </c>
    </row>
    <row r="73" spans="1:10" ht="25.5" customHeight="1" x14ac:dyDescent="0.2">
      <c r="A73" s="128"/>
      <c r="B73" s="133" t="s">
        <v>100</v>
      </c>
      <c r="C73" s="237" t="s">
        <v>101</v>
      </c>
      <c r="D73" s="238"/>
      <c r="E73" s="238"/>
      <c r="F73" s="140" t="s">
        <v>26</v>
      </c>
      <c r="G73" s="134"/>
      <c r="H73" s="134"/>
      <c r="I73" s="134">
        <f>'SO 01 01 Pol'!G151+'SO 02 01 Pol'!G52</f>
        <v>0</v>
      </c>
      <c r="J73" s="138" t="str">
        <f>IF(I79=0,"",I73/I79*100)</f>
        <v/>
      </c>
    </row>
    <row r="74" spans="1:10" ht="25.5" customHeight="1" x14ac:dyDescent="0.2">
      <c r="A74" s="128"/>
      <c r="B74" s="133" t="s">
        <v>102</v>
      </c>
      <c r="C74" s="237" t="s">
        <v>103</v>
      </c>
      <c r="D74" s="238"/>
      <c r="E74" s="238"/>
      <c r="F74" s="140" t="s">
        <v>26</v>
      </c>
      <c r="G74" s="134"/>
      <c r="H74" s="134"/>
      <c r="I74" s="134">
        <f>'SO 01 01 Pol'!G155</f>
        <v>0</v>
      </c>
      <c r="J74" s="138" t="str">
        <f>IF(I79=0,"",I74/I79*100)</f>
        <v/>
      </c>
    </row>
    <row r="75" spans="1:10" ht="25.5" customHeight="1" x14ac:dyDescent="0.2">
      <c r="A75" s="128"/>
      <c r="B75" s="133" t="s">
        <v>104</v>
      </c>
      <c r="C75" s="237" t="s">
        <v>105</v>
      </c>
      <c r="D75" s="238"/>
      <c r="E75" s="238"/>
      <c r="F75" s="140" t="s">
        <v>26</v>
      </c>
      <c r="G75" s="134"/>
      <c r="H75" s="134"/>
      <c r="I75" s="134">
        <f>'SO 01 01 Pol'!G164</f>
        <v>0</v>
      </c>
      <c r="J75" s="138" t="str">
        <f>IF(I79=0,"",I75/I79*100)</f>
        <v/>
      </c>
    </row>
    <row r="76" spans="1:10" ht="25.5" customHeight="1" x14ac:dyDescent="0.2">
      <c r="A76" s="128"/>
      <c r="B76" s="133" t="s">
        <v>106</v>
      </c>
      <c r="C76" s="237" t="s">
        <v>107</v>
      </c>
      <c r="D76" s="238"/>
      <c r="E76" s="238"/>
      <c r="F76" s="140" t="s">
        <v>27</v>
      </c>
      <c r="G76" s="134"/>
      <c r="H76" s="134"/>
      <c r="I76" s="134">
        <f>'SO 01 01 Pol'!G171</f>
        <v>0</v>
      </c>
      <c r="J76" s="138" t="str">
        <f>IF(I79=0,"",I76/I79*100)</f>
        <v/>
      </c>
    </row>
    <row r="77" spans="1:10" ht="25.5" customHeight="1" x14ac:dyDescent="0.2">
      <c r="A77" s="128"/>
      <c r="B77" s="133" t="s">
        <v>108</v>
      </c>
      <c r="C77" s="237" t="s">
        <v>109</v>
      </c>
      <c r="D77" s="238"/>
      <c r="E77" s="238"/>
      <c r="F77" s="140" t="s">
        <v>110</v>
      </c>
      <c r="G77" s="134"/>
      <c r="H77" s="134"/>
      <c r="I77" s="134">
        <f>'SO 01 01 Pol'!G173+'SO 02 01 Pol'!G78+'SO 03 01 Pol'!G87</f>
        <v>0</v>
      </c>
      <c r="J77" s="138" t="str">
        <f>IF(I79=0,"",I77/I79*100)</f>
        <v/>
      </c>
    </row>
    <row r="78" spans="1:10" ht="25.5" customHeight="1" x14ac:dyDescent="0.2">
      <c r="A78" s="128"/>
      <c r="B78" s="133" t="s">
        <v>111</v>
      </c>
      <c r="C78" s="237" t="s">
        <v>28</v>
      </c>
      <c r="D78" s="238"/>
      <c r="E78" s="238"/>
      <c r="F78" s="140" t="s">
        <v>111</v>
      </c>
      <c r="G78" s="134"/>
      <c r="H78" s="134"/>
      <c r="I78" s="134">
        <f>'SO 01 01 Pol'!G177+'SO 02 01 Pol'!G82+'SO 03 01 Pol'!G91</f>
        <v>0</v>
      </c>
      <c r="J78" s="138" t="str">
        <f>IF(I79=0,"",I78/I79*100)</f>
        <v/>
      </c>
    </row>
    <row r="79" spans="1:10" ht="25.5" customHeight="1" x14ac:dyDescent="0.2">
      <c r="A79" s="129"/>
      <c r="B79" s="135" t="s">
        <v>1</v>
      </c>
      <c r="C79" s="135"/>
      <c r="D79" s="136"/>
      <c r="E79" s="136"/>
      <c r="F79" s="141"/>
      <c r="G79" s="137"/>
      <c r="H79" s="137"/>
      <c r="I79" s="137">
        <f>SUM(I55:I78)</f>
        <v>0</v>
      </c>
      <c r="J79" s="139">
        <f>SUM(J55:J78)</f>
        <v>0</v>
      </c>
    </row>
    <row r="80" spans="1:10" x14ac:dyDescent="0.2">
      <c r="F80" s="93"/>
      <c r="G80" s="92"/>
      <c r="H80" s="93"/>
      <c r="I80" s="92"/>
      <c r="J80" s="94"/>
    </row>
    <row r="81" spans="6:10" x14ac:dyDescent="0.2">
      <c r="F81" s="93"/>
      <c r="G81" s="92"/>
      <c r="H81" s="93"/>
      <c r="I81" s="92"/>
      <c r="J81" s="94"/>
    </row>
    <row r="82" spans="6:10" x14ac:dyDescent="0.2">
      <c r="F82" s="93"/>
      <c r="G82" s="92"/>
      <c r="H82" s="93"/>
      <c r="I82" s="92"/>
      <c r="J82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5:E75"/>
    <mergeCell ref="C76:E76"/>
    <mergeCell ref="C77:E77"/>
    <mergeCell ref="C78:E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76" t="s">
        <v>7</v>
      </c>
      <c r="B2" s="75"/>
      <c r="C2" s="241"/>
      <c r="D2" s="241"/>
      <c r="E2" s="241"/>
      <c r="F2" s="241"/>
      <c r="G2" s="242"/>
    </row>
    <row r="3" spans="1:7" ht="24.95" customHeight="1" x14ac:dyDescent="0.2">
      <c r="A3" s="76" t="s">
        <v>8</v>
      </c>
      <c r="B3" s="75"/>
      <c r="C3" s="241"/>
      <c r="D3" s="241"/>
      <c r="E3" s="241"/>
      <c r="F3" s="241"/>
      <c r="G3" s="242"/>
    </row>
    <row r="4" spans="1:7" ht="24.95" customHeight="1" x14ac:dyDescent="0.2">
      <c r="A4" s="76" t="s">
        <v>9</v>
      </c>
      <c r="B4" s="75"/>
      <c r="C4" s="241"/>
      <c r="D4" s="241"/>
      <c r="E4" s="241"/>
      <c r="F4" s="241"/>
      <c r="G4" s="242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D61" sqref="AD61"/>
    </sheetView>
  </sheetViews>
  <sheetFormatPr defaultRowHeight="12.75" outlineLevelRow="1" x14ac:dyDescent="0.2"/>
  <cols>
    <col min="1" max="1" width="3.42578125" customWidth="1"/>
    <col min="2" max="2" width="12.5703125" style="91" customWidth="1"/>
    <col min="3" max="3" width="38.28515625" style="9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1" t="s">
        <v>531</v>
      </c>
      <c r="B1" s="261"/>
      <c r="C1" s="261"/>
      <c r="D1" s="261"/>
      <c r="E1" s="261"/>
      <c r="F1" s="261"/>
      <c r="G1" s="261"/>
      <c r="AG1" t="s">
        <v>113</v>
      </c>
    </row>
    <row r="2" spans="1:60" ht="24.95" customHeight="1" x14ac:dyDescent="0.2">
      <c r="A2" s="144" t="s">
        <v>7</v>
      </c>
      <c r="B2" s="75" t="s">
        <v>41</v>
      </c>
      <c r="C2" s="262" t="s">
        <v>530</v>
      </c>
      <c r="D2" s="263"/>
      <c r="E2" s="263"/>
      <c r="F2" s="263"/>
      <c r="G2" s="264"/>
      <c r="AG2" t="s">
        <v>114</v>
      </c>
    </row>
    <row r="3" spans="1:60" ht="24.95" customHeight="1" x14ac:dyDescent="0.2">
      <c r="A3" s="144" t="s">
        <v>8</v>
      </c>
      <c r="B3" s="75" t="s">
        <v>49</v>
      </c>
      <c r="C3" s="262" t="s">
        <v>50</v>
      </c>
      <c r="D3" s="263"/>
      <c r="E3" s="263"/>
      <c r="F3" s="263"/>
      <c r="G3" s="264"/>
      <c r="AC3" s="91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51</v>
      </c>
      <c r="C4" s="265" t="s">
        <v>52</v>
      </c>
      <c r="D4" s="266"/>
      <c r="E4" s="266"/>
      <c r="F4" s="266"/>
      <c r="G4" s="267"/>
      <c r="AG4" t="s">
        <v>116</v>
      </c>
    </row>
    <row r="5" spans="1:60" x14ac:dyDescent="0.2">
      <c r="D5" s="143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30</v>
      </c>
      <c r="H6" s="151" t="s">
        <v>31</v>
      </c>
      <c r="I6" s="151" t="s">
        <v>123</v>
      </c>
      <c r="J6" s="151" t="s">
        <v>32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9" t="s">
        <v>137</v>
      </c>
      <c r="B8" s="170" t="s">
        <v>64</v>
      </c>
      <c r="C8" s="189" t="s">
        <v>65</v>
      </c>
      <c r="D8" s="171"/>
      <c r="E8" s="172"/>
      <c r="F8" s="173"/>
      <c r="G8" s="174">
        <f>SUMIF(AG9:AG16,"&lt;&gt;NOR",G9:G16)</f>
        <v>0</v>
      </c>
      <c r="H8" s="168"/>
      <c r="I8" s="168">
        <f>SUM(I9:I16)</f>
        <v>0</v>
      </c>
      <c r="J8" s="168"/>
      <c r="K8" s="168">
        <f>SUM(K9:K16)</f>
        <v>1841.97</v>
      </c>
      <c r="L8" s="168"/>
      <c r="M8" s="168">
        <f>SUM(M9:M16)</f>
        <v>0</v>
      </c>
      <c r="N8" s="168"/>
      <c r="O8" s="168">
        <f>SUM(O9:O16)</f>
        <v>0</v>
      </c>
      <c r="P8" s="168"/>
      <c r="Q8" s="168">
        <f>SUM(Q9:Q16)</f>
        <v>0</v>
      </c>
      <c r="R8" s="168"/>
      <c r="S8" s="168"/>
      <c r="T8" s="168"/>
      <c r="U8" s="168"/>
      <c r="V8" s="168">
        <f>SUM(V9:V16)</f>
        <v>1.84</v>
      </c>
      <c r="W8" s="168"/>
      <c r="AG8" t="s">
        <v>138</v>
      </c>
    </row>
    <row r="9" spans="1:60" outlineLevel="1" x14ac:dyDescent="0.2">
      <c r="A9" s="175">
        <v>1</v>
      </c>
      <c r="B9" s="176" t="s">
        <v>139</v>
      </c>
      <c r="C9" s="190" t="s">
        <v>140</v>
      </c>
      <c r="D9" s="177" t="s">
        <v>141</v>
      </c>
      <c r="E9" s="178">
        <v>2.6</v>
      </c>
      <c r="F9" s="179">
        <v>0</v>
      </c>
      <c r="G9" s="180">
        <f>ROUND(E9*F9,2)</f>
        <v>0</v>
      </c>
      <c r="H9" s="162">
        <v>0</v>
      </c>
      <c r="I9" s="161">
        <f>ROUND(E9*H9,2)</f>
        <v>0</v>
      </c>
      <c r="J9" s="162">
        <v>439.5</v>
      </c>
      <c r="K9" s="161">
        <f>ROUND(E9*J9,2)</f>
        <v>1142.7</v>
      </c>
      <c r="L9" s="161">
        <v>21</v>
      </c>
      <c r="M9" s="161">
        <f>G9*(1+L9/100)</f>
        <v>0</v>
      </c>
      <c r="N9" s="161">
        <v>0</v>
      </c>
      <c r="O9" s="161">
        <f>ROUND(E9*N9,2)</f>
        <v>0</v>
      </c>
      <c r="P9" s="161">
        <v>0</v>
      </c>
      <c r="Q9" s="161">
        <f>ROUND(E9*P9,2)</f>
        <v>0</v>
      </c>
      <c r="R9" s="161"/>
      <c r="S9" s="161" t="s">
        <v>142</v>
      </c>
      <c r="T9" s="161" t="s">
        <v>142</v>
      </c>
      <c r="U9" s="161">
        <v>0.36499999999999999</v>
      </c>
      <c r="V9" s="161">
        <f>ROUND(E9*U9,2)</f>
        <v>0.95</v>
      </c>
      <c r="W9" s="161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9"/>
      <c r="B10" s="160"/>
      <c r="C10" s="191" t="s">
        <v>144</v>
      </c>
      <c r="D10" s="163"/>
      <c r="E10" s="164">
        <v>2.6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145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75">
        <v>2</v>
      </c>
      <c r="B11" s="176" t="s">
        <v>146</v>
      </c>
      <c r="C11" s="190" t="s">
        <v>147</v>
      </c>
      <c r="D11" s="177" t="s">
        <v>141</v>
      </c>
      <c r="E11" s="178">
        <v>1.3</v>
      </c>
      <c r="F11" s="179">
        <v>0</v>
      </c>
      <c r="G11" s="180">
        <f>ROUND(E11*F11,2)</f>
        <v>0</v>
      </c>
      <c r="H11" s="162">
        <v>0</v>
      </c>
      <c r="I11" s="161">
        <f>ROUND(E11*H11,2)</f>
        <v>0</v>
      </c>
      <c r="J11" s="162">
        <v>208.5</v>
      </c>
      <c r="K11" s="161">
        <f>ROUND(E11*J11,2)</f>
        <v>271.05</v>
      </c>
      <c r="L11" s="161">
        <v>21</v>
      </c>
      <c r="M11" s="161">
        <f>G11*(1+L11/100)</f>
        <v>0</v>
      </c>
      <c r="N11" s="161">
        <v>0</v>
      </c>
      <c r="O11" s="161">
        <f>ROUND(E11*N11,2)</f>
        <v>0</v>
      </c>
      <c r="P11" s="161">
        <v>0</v>
      </c>
      <c r="Q11" s="161">
        <f>ROUND(E11*P11,2)</f>
        <v>0</v>
      </c>
      <c r="R11" s="161"/>
      <c r="S11" s="161" t="s">
        <v>142</v>
      </c>
      <c r="T11" s="161" t="s">
        <v>142</v>
      </c>
      <c r="U11" s="161">
        <v>0.64680000000000004</v>
      </c>
      <c r="V11" s="161">
        <f>ROUND(E11*U11,2)</f>
        <v>0.84</v>
      </c>
      <c r="W11" s="161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143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59"/>
      <c r="B12" s="160"/>
      <c r="C12" s="191" t="s">
        <v>148</v>
      </c>
      <c r="D12" s="163"/>
      <c r="E12" s="164">
        <v>1.3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145</v>
      </c>
      <c r="AH12" s="152">
        <v>5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2.5" outlineLevel="1" x14ac:dyDescent="0.2">
      <c r="A13" s="175">
        <v>3</v>
      </c>
      <c r="B13" s="176" t="s">
        <v>149</v>
      </c>
      <c r="C13" s="190" t="s">
        <v>150</v>
      </c>
      <c r="D13" s="177" t="s">
        <v>141</v>
      </c>
      <c r="E13" s="178">
        <v>2.6</v>
      </c>
      <c r="F13" s="179">
        <v>0</v>
      </c>
      <c r="G13" s="180">
        <f>ROUND(E13*F13,2)</f>
        <v>0</v>
      </c>
      <c r="H13" s="162">
        <v>0</v>
      </c>
      <c r="I13" s="161">
        <f>ROUND(E13*H13,2)</f>
        <v>0</v>
      </c>
      <c r="J13" s="162">
        <v>149.5</v>
      </c>
      <c r="K13" s="161">
        <f>ROUND(E13*J13,2)</f>
        <v>388.7</v>
      </c>
      <c r="L13" s="161">
        <v>21</v>
      </c>
      <c r="M13" s="161">
        <f>G13*(1+L13/100)</f>
        <v>0</v>
      </c>
      <c r="N13" s="161">
        <v>0</v>
      </c>
      <c r="O13" s="161">
        <f>ROUND(E13*N13,2)</f>
        <v>0</v>
      </c>
      <c r="P13" s="161">
        <v>0</v>
      </c>
      <c r="Q13" s="161">
        <f>ROUND(E13*P13,2)</f>
        <v>0</v>
      </c>
      <c r="R13" s="161"/>
      <c r="S13" s="161" t="s">
        <v>142</v>
      </c>
      <c r="T13" s="161" t="s">
        <v>142</v>
      </c>
      <c r="U13" s="161">
        <v>1.0999999999999999E-2</v>
      </c>
      <c r="V13" s="161">
        <f>ROUND(E13*U13,2)</f>
        <v>0.03</v>
      </c>
      <c r="W13" s="161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143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59"/>
      <c r="B14" s="160"/>
      <c r="C14" s="191" t="s">
        <v>151</v>
      </c>
      <c r="D14" s="163"/>
      <c r="E14" s="164">
        <v>2.6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145</v>
      </c>
      <c r="AH14" s="152">
        <v>5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75">
        <v>4</v>
      </c>
      <c r="B15" s="176" t="s">
        <v>152</v>
      </c>
      <c r="C15" s="190" t="s">
        <v>153</v>
      </c>
      <c r="D15" s="177" t="s">
        <v>141</v>
      </c>
      <c r="E15" s="178">
        <v>2.6</v>
      </c>
      <c r="F15" s="179">
        <v>0</v>
      </c>
      <c r="G15" s="180">
        <f>ROUND(E15*F15,2)</f>
        <v>0</v>
      </c>
      <c r="H15" s="162">
        <v>0</v>
      </c>
      <c r="I15" s="161">
        <f>ROUND(E15*H15,2)</f>
        <v>0</v>
      </c>
      <c r="J15" s="162">
        <v>15.2</v>
      </c>
      <c r="K15" s="161">
        <f>ROUND(E15*J15,2)</f>
        <v>39.520000000000003</v>
      </c>
      <c r="L15" s="161">
        <v>21</v>
      </c>
      <c r="M15" s="161">
        <f>G15*(1+L15/100)</f>
        <v>0</v>
      </c>
      <c r="N15" s="161">
        <v>0</v>
      </c>
      <c r="O15" s="161">
        <f>ROUND(E15*N15,2)</f>
        <v>0</v>
      </c>
      <c r="P15" s="161">
        <v>0</v>
      </c>
      <c r="Q15" s="161">
        <f>ROUND(E15*P15,2)</f>
        <v>0</v>
      </c>
      <c r="R15" s="161"/>
      <c r="S15" s="161" t="s">
        <v>142</v>
      </c>
      <c r="T15" s="161" t="s">
        <v>142</v>
      </c>
      <c r="U15" s="161">
        <v>8.9999999999999993E-3</v>
      </c>
      <c r="V15" s="161">
        <f>ROUND(E15*U15,2)</f>
        <v>0.02</v>
      </c>
      <c r="W15" s="161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143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9"/>
      <c r="B16" s="160"/>
      <c r="C16" s="191" t="s">
        <v>154</v>
      </c>
      <c r="D16" s="163"/>
      <c r="E16" s="164">
        <v>2.6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145</v>
      </c>
      <c r="AH16" s="152">
        <v>5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x14ac:dyDescent="0.2">
      <c r="A17" s="169" t="s">
        <v>137</v>
      </c>
      <c r="B17" s="170" t="s">
        <v>66</v>
      </c>
      <c r="C17" s="189" t="s">
        <v>67</v>
      </c>
      <c r="D17" s="171"/>
      <c r="E17" s="172"/>
      <c r="F17" s="173"/>
      <c r="G17" s="174">
        <f>SUMIF(AG18:AG27,"&lt;&gt;NOR",G18:G27)</f>
        <v>0</v>
      </c>
      <c r="H17" s="168"/>
      <c r="I17" s="168">
        <f>SUM(I18:I27)</f>
        <v>4168.42</v>
      </c>
      <c r="J17" s="168"/>
      <c r="K17" s="168">
        <f>SUM(K18:K27)</f>
        <v>992.34999999999991</v>
      </c>
      <c r="L17" s="168"/>
      <c r="M17" s="168">
        <f>SUM(M18:M27)</f>
        <v>0</v>
      </c>
      <c r="N17" s="168"/>
      <c r="O17" s="168">
        <f>SUM(O18:O27)</f>
        <v>4.72</v>
      </c>
      <c r="P17" s="168"/>
      <c r="Q17" s="168">
        <f>SUM(Q18:Q27)</f>
        <v>0</v>
      </c>
      <c r="R17" s="168"/>
      <c r="S17" s="168"/>
      <c r="T17" s="168"/>
      <c r="U17" s="168"/>
      <c r="V17" s="168">
        <f>SUM(V18:V27)</f>
        <v>1.53</v>
      </c>
      <c r="W17" s="168"/>
      <c r="AG17" t="s">
        <v>138</v>
      </c>
    </row>
    <row r="18" spans="1:60" outlineLevel="1" x14ac:dyDescent="0.2">
      <c r="A18" s="175">
        <v>5</v>
      </c>
      <c r="B18" s="176" t="s">
        <v>155</v>
      </c>
      <c r="C18" s="190" t="s">
        <v>156</v>
      </c>
      <c r="D18" s="177" t="s">
        <v>157</v>
      </c>
      <c r="E18" s="178">
        <v>8.6</v>
      </c>
      <c r="F18" s="179">
        <v>0</v>
      </c>
      <c r="G18" s="180">
        <f>ROUND(E18*F18,2)</f>
        <v>0</v>
      </c>
      <c r="H18" s="162">
        <v>3.08</v>
      </c>
      <c r="I18" s="161">
        <f>ROUND(E18*H18,2)</f>
        <v>26.49</v>
      </c>
      <c r="J18" s="162">
        <v>23.92</v>
      </c>
      <c r="K18" s="161">
        <f>ROUND(E18*J18,2)</f>
        <v>205.71</v>
      </c>
      <c r="L18" s="161">
        <v>21</v>
      </c>
      <c r="M18" s="161">
        <f>G18*(1+L18/100)</f>
        <v>0</v>
      </c>
      <c r="N18" s="161">
        <v>1.8000000000000001E-4</v>
      </c>
      <c r="O18" s="161">
        <f>ROUND(E18*N18,2)</f>
        <v>0</v>
      </c>
      <c r="P18" s="161">
        <v>0</v>
      </c>
      <c r="Q18" s="161">
        <f>ROUND(E18*P18,2)</f>
        <v>0</v>
      </c>
      <c r="R18" s="161"/>
      <c r="S18" s="161" t="s">
        <v>142</v>
      </c>
      <c r="T18" s="161" t="s">
        <v>142</v>
      </c>
      <c r="U18" s="161">
        <v>7.4999999999999997E-2</v>
      </c>
      <c r="V18" s="161">
        <f>ROUND(E18*U18,2)</f>
        <v>0.65</v>
      </c>
      <c r="W18" s="161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143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59"/>
      <c r="B19" s="160"/>
      <c r="C19" s="191" t="s">
        <v>158</v>
      </c>
      <c r="D19" s="163"/>
      <c r="E19" s="164">
        <v>8.6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145</v>
      </c>
      <c r="AH19" s="152">
        <v>0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75">
        <v>6</v>
      </c>
      <c r="B20" s="176" t="s">
        <v>159</v>
      </c>
      <c r="C20" s="190" t="s">
        <v>160</v>
      </c>
      <c r="D20" s="177" t="s">
        <v>157</v>
      </c>
      <c r="E20" s="178">
        <v>2.6</v>
      </c>
      <c r="F20" s="179">
        <v>0</v>
      </c>
      <c r="G20" s="180">
        <f>ROUND(E20*F20,2)</f>
        <v>0</v>
      </c>
      <c r="H20" s="162">
        <v>0</v>
      </c>
      <c r="I20" s="161">
        <f>ROUND(E20*H20,2)</f>
        <v>0</v>
      </c>
      <c r="J20" s="162">
        <v>73.400000000000006</v>
      </c>
      <c r="K20" s="161">
        <f>ROUND(E20*J20,2)</f>
        <v>190.84</v>
      </c>
      <c r="L20" s="161">
        <v>21</v>
      </c>
      <c r="M20" s="161">
        <f>G20*(1+L20/100)</f>
        <v>0</v>
      </c>
      <c r="N20" s="161">
        <v>0</v>
      </c>
      <c r="O20" s="161">
        <f>ROUND(E20*N20,2)</f>
        <v>0</v>
      </c>
      <c r="P20" s="161">
        <v>0</v>
      </c>
      <c r="Q20" s="161">
        <f>ROUND(E20*P20,2)</f>
        <v>0</v>
      </c>
      <c r="R20" s="161"/>
      <c r="S20" s="161" t="s">
        <v>142</v>
      </c>
      <c r="T20" s="161" t="s">
        <v>142</v>
      </c>
      <c r="U20" s="161">
        <v>0.15</v>
      </c>
      <c r="V20" s="161">
        <f>ROUND(E20*U20,2)</f>
        <v>0.39</v>
      </c>
      <c r="W20" s="161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143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91" t="s">
        <v>161</v>
      </c>
      <c r="D21" s="163"/>
      <c r="E21" s="164">
        <v>2.6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145</v>
      </c>
      <c r="AH21" s="152">
        <v>5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ht="22.5" outlineLevel="1" x14ac:dyDescent="0.2">
      <c r="A22" s="181">
        <v>7</v>
      </c>
      <c r="B22" s="182" t="s">
        <v>162</v>
      </c>
      <c r="C22" s="192" t="s">
        <v>163</v>
      </c>
      <c r="D22" s="183" t="s">
        <v>164</v>
      </c>
      <c r="E22" s="184">
        <v>8.6</v>
      </c>
      <c r="F22" s="185">
        <v>0</v>
      </c>
      <c r="G22" s="186">
        <f>ROUND(E22*F22,2)</f>
        <v>0</v>
      </c>
      <c r="H22" s="162">
        <v>444.77</v>
      </c>
      <c r="I22" s="161">
        <f>ROUND(E22*H22,2)</f>
        <v>3825.02</v>
      </c>
      <c r="J22" s="162">
        <v>0</v>
      </c>
      <c r="K22" s="161">
        <f>ROUND(E22*J22,2)</f>
        <v>0</v>
      </c>
      <c r="L22" s="161">
        <v>21</v>
      </c>
      <c r="M22" s="161">
        <f>G22*(1+L22/100)</f>
        <v>0</v>
      </c>
      <c r="N22" s="161">
        <v>0.43651000000000001</v>
      </c>
      <c r="O22" s="161">
        <f>ROUND(E22*N22,2)</f>
        <v>3.75</v>
      </c>
      <c r="P22" s="161">
        <v>0</v>
      </c>
      <c r="Q22" s="161">
        <f>ROUND(E22*P22,2)</f>
        <v>0</v>
      </c>
      <c r="R22" s="161"/>
      <c r="S22" s="161" t="s">
        <v>165</v>
      </c>
      <c r="T22" s="161" t="s">
        <v>166</v>
      </c>
      <c r="U22" s="161">
        <v>0</v>
      </c>
      <c r="V22" s="161">
        <f>ROUND(E22*U22,2)</f>
        <v>0</v>
      </c>
      <c r="W22" s="161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143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5">
        <v>8</v>
      </c>
      <c r="B23" s="176" t="s">
        <v>167</v>
      </c>
      <c r="C23" s="190" t="s">
        <v>168</v>
      </c>
      <c r="D23" s="177" t="s">
        <v>141</v>
      </c>
      <c r="E23" s="178">
        <v>0.45</v>
      </c>
      <c r="F23" s="179">
        <v>0</v>
      </c>
      <c r="G23" s="180">
        <f>ROUND(E23*F23,2)</f>
        <v>0</v>
      </c>
      <c r="H23" s="162">
        <v>0</v>
      </c>
      <c r="I23" s="161">
        <f>ROUND(E23*H23,2)</f>
        <v>0</v>
      </c>
      <c r="J23" s="162">
        <v>1324</v>
      </c>
      <c r="K23" s="161">
        <f>ROUND(E23*J23,2)</f>
        <v>595.79999999999995</v>
      </c>
      <c r="L23" s="161">
        <v>21</v>
      </c>
      <c r="M23" s="161">
        <f>G23*(1+L23/100)</f>
        <v>0</v>
      </c>
      <c r="N23" s="161">
        <v>2.16</v>
      </c>
      <c r="O23" s="161">
        <f>ROUND(E23*N23,2)</f>
        <v>0.97</v>
      </c>
      <c r="P23" s="161">
        <v>0</v>
      </c>
      <c r="Q23" s="161">
        <f>ROUND(E23*P23,2)</f>
        <v>0</v>
      </c>
      <c r="R23" s="161"/>
      <c r="S23" s="161" t="s">
        <v>165</v>
      </c>
      <c r="T23" s="161" t="s">
        <v>142</v>
      </c>
      <c r="U23" s="161">
        <v>1.085</v>
      </c>
      <c r="V23" s="161">
        <f>ROUND(E23*U23,2)</f>
        <v>0.49</v>
      </c>
      <c r="W23" s="161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143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9"/>
      <c r="B24" s="160"/>
      <c r="C24" s="191" t="s">
        <v>144</v>
      </c>
      <c r="D24" s="163"/>
      <c r="E24" s="164">
        <v>2.6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145</v>
      </c>
      <c r="AH24" s="152">
        <v>0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191" t="s">
        <v>169</v>
      </c>
      <c r="D25" s="163"/>
      <c r="E25" s="164">
        <v>-2.15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145</v>
      </c>
      <c r="AH25" s="152">
        <v>0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5">
        <v>9</v>
      </c>
      <c r="B26" s="176" t="s">
        <v>170</v>
      </c>
      <c r="C26" s="190" t="s">
        <v>171</v>
      </c>
      <c r="D26" s="177" t="s">
        <v>157</v>
      </c>
      <c r="E26" s="178">
        <v>9.4600000000000009</v>
      </c>
      <c r="F26" s="179">
        <v>0</v>
      </c>
      <c r="G26" s="180">
        <f>ROUND(E26*F26,2)</f>
        <v>0</v>
      </c>
      <c r="H26" s="162">
        <v>33.5</v>
      </c>
      <c r="I26" s="161">
        <f>ROUND(E26*H26,2)</f>
        <v>316.91000000000003</v>
      </c>
      <c r="J26" s="162">
        <v>0</v>
      </c>
      <c r="K26" s="161">
        <f>ROUND(E26*J26,2)</f>
        <v>0</v>
      </c>
      <c r="L26" s="161">
        <v>21</v>
      </c>
      <c r="M26" s="161">
        <f>G26*(1+L26/100)</f>
        <v>0</v>
      </c>
      <c r="N26" s="161">
        <v>2.9999999999999997E-4</v>
      </c>
      <c r="O26" s="161">
        <f>ROUND(E26*N26,2)</f>
        <v>0</v>
      </c>
      <c r="P26" s="161">
        <v>0</v>
      </c>
      <c r="Q26" s="161">
        <f>ROUND(E26*P26,2)</f>
        <v>0</v>
      </c>
      <c r="R26" s="161" t="s">
        <v>172</v>
      </c>
      <c r="S26" s="161" t="s">
        <v>142</v>
      </c>
      <c r="T26" s="161" t="s">
        <v>142</v>
      </c>
      <c r="U26" s="161">
        <v>0</v>
      </c>
      <c r="V26" s="161">
        <f>ROUND(E26*U26,2)</f>
        <v>0</v>
      </c>
      <c r="W26" s="161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173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9"/>
      <c r="B27" s="160"/>
      <c r="C27" s="191" t="s">
        <v>174</v>
      </c>
      <c r="D27" s="163"/>
      <c r="E27" s="164">
        <v>9.4600000000000009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145</v>
      </c>
      <c r="AH27" s="152">
        <v>5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x14ac:dyDescent="0.2">
      <c r="A28" s="169" t="s">
        <v>137</v>
      </c>
      <c r="B28" s="170" t="s">
        <v>72</v>
      </c>
      <c r="C28" s="189" t="s">
        <v>73</v>
      </c>
      <c r="D28" s="171"/>
      <c r="E28" s="172"/>
      <c r="F28" s="173"/>
      <c r="G28" s="174">
        <f>SUMIF(AG29:AG46,"&lt;&gt;NOR",G29:G46)</f>
        <v>0</v>
      </c>
      <c r="H28" s="168"/>
      <c r="I28" s="168">
        <f>SUM(I29:I46)</f>
        <v>7751.4800000000005</v>
      </c>
      <c r="J28" s="168"/>
      <c r="K28" s="168">
        <f>SUM(K29:K46)</f>
        <v>12707.619999999999</v>
      </c>
      <c r="L28" s="168"/>
      <c r="M28" s="168">
        <f>SUM(M29:M46)</f>
        <v>0</v>
      </c>
      <c r="N28" s="168"/>
      <c r="O28" s="168">
        <f>SUM(O29:O46)</f>
        <v>0.37</v>
      </c>
      <c r="P28" s="168"/>
      <c r="Q28" s="168">
        <f>SUM(Q29:Q46)</f>
        <v>0</v>
      </c>
      <c r="R28" s="168"/>
      <c r="S28" s="168"/>
      <c r="T28" s="168"/>
      <c r="U28" s="168"/>
      <c r="V28" s="168">
        <f>SUM(V29:V46)</f>
        <v>22.12</v>
      </c>
      <c r="W28" s="168"/>
      <c r="AG28" t="s">
        <v>138</v>
      </c>
    </row>
    <row r="29" spans="1:60" outlineLevel="1" x14ac:dyDescent="0.2">
      <c r="A29" s="175">
        <v>10</v>
      </c>
      <c r="B29" s="176" t="s">
        <v>175</v>
      </c>
      <c r="C29" s="190" t="s">
        <v>176</v>
      </c>
      <c r="D29" s="177" t="s">
        <v>157</v>
      </c>
      <c r="E29" s="178">
        <v>8.83</v>
      </c>
      <c r="F29" s="179">
        <v>0</v>
      </c>
      <c r="G29" s="180">
        <f>ROUND(E29*F29,2)</f>
        <v>0</v>
      </c>
      <c r="H29" s="162">
        <v>1.79</v>
      </c>
      <c r="I29" s="161">
        <f>ROUND(E29*H29,2)</f>
        <v>15.81</v>
      </c>
      <c r="J29" s="162">
        <v>28.41</v>
      </c>
      <c r="K29" s="161">
        <f>ROUND(E29*J29,2)</f>
        <v>250.86</v>
      </c>
      <c r="L29" s="161">
        <v>21</v>
      </c>
      <c r="M29" s="161">
        <f>G29*(1+L29/100)</f>
        <v>0</v>
      </c>
      <c r="N29" s="161">
        <v>3.0000000000000001E-5</v>
      </c>
      <c r="O29" s="161">
        <f>ROUND(E29*N29,2)</f>
        <v>0</v>
      </c>
      <c r="P29" s="161">
        <v>0</v>
      </c>
      <c r="Q29" s="161">
        <f>ROUND(E29*P29,2)</f>
        <v>0</v>
      </c>
      <c r="R29" s="161"/>
      <c r="S29" s="161" t="s">
        <v>142</v>
      </c>
      <c r="T29" s="161" t="s">
        <v>142</v>
      </c>
      <c r="U29" s="161">
        <v>8.8999999999999996E-2</v>
      </c>
      <c r="V29" s="161">
        <f>ROUND(E29*U29,2)</f>
        <v>0.79</v>
      </c>
      <c r="W29" s="161"/>
      <c r="X29" s="152"/>
      <c r="Y29" s="152"/>
      <c r="Z29" s="152"/>
      <c r="AA29" s="152"/>
      <c r="AB29" s="152"/>
      <c r="AC29" s="152"/>
      <c r="AD29" s="152"/>
      <c r="AE29" s="152"/>
      <c r="AF29" s="152"/>
      <c r="AG29" s="152" t="s">
        <v>143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9"/>
      <c r="B30" s="160"/>
      <c r="C30" s="191" t="s">
        <v>177</v>
      </c>
      <c r="D30" s="163"/>
      <c r="E30" s="164">
        <v>8.83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52"/>
      <c r="Y30" s="152"/>
      <c r="Z30" s="152"/>
      <c r="AA30" s="152"/>
      <c r="AB30" s="152"/>
      <c r="AC30" s="152"/>
      <c r="AD30" s="152"/>
      <c r="AE30" s="152"/>
      <c r="AF30" s="152"/>
      <c r="AG30" s="152" t="s">
        <v>145</v>
      </c>
      <c r="AH30" s="152">
        <v>5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5">
        <v>11</v>
      </c>
      <c r="B31" s="176" t="s">
        <v>178</v>
      </c>
      <c r="C31" s="190" t="s">
        <v>179</v>
      </c>
      <c r="D31" s="177" t="s">
        <v>157</v>
      </c>
      <c r="E31" s="178">
        <v>11.6244</v>
      </c>
      <c r="F31" s="179">
        <v>0</v>
      </c>
      <c r="G31" s="180">
        <f>ROUND(E31*F31,2)</f>
        <v>0</v>
      </c>
      <c r="H31" s="162">
        <v>157.94999999999999</v>
      </c>
      <c r="I31" s="161">
        <f>ROUND(E31*H31,2)</f>
        <v>1836.07</v>
      </c>
      <c r="J31" s="162">
        <v>126.05</v>
      </c>
      <c r="K31" s="161">
        <f>ROUND(E31*J31,2)</f>
        <v>1465.26</v>
      </c>
      <c r="L31" s="161">
        <v>21</v>
      </c>
      <c r="M31" s="161">
        <f>G31*(1+L31/100)</f>
        <v>0</v>
      </c>
      <c r="N31" s="161">
        <v>1.3650000000000001E-2</v>
      </c>
      <c r="O31" s="161">
        <f>ROUND(E31*N31,2)</f>
        <v>0.16</v>
      </c>
      <c r="P31" s="161">
        <v>0</v>
      </c>
      <c r="Q31" s="161">
        <f>ROUND(E31*P31,2)</f>
        <v>0</v>
      </c>
      <c r="R31" s="161"/>
      <c r="S31" s="161" t="s">
        <v>142</v>
      </c>
      <c r="T31" s="161" t="s">
        <v>142</v>
      </c>
      <c r="U31" s="161">
        <v>0.36</v>
      </c>
      <c r="V31" s="161">
        <f>ROUND(E31*U31,2)</f>
        <v>4.18</v>
      </c>
      <c r="W31" s="161"/>
      <c r="X31" s="152"/>
      <c r="Y31" s="152"/>
      <c r="Z31" s="152"/>
      <c r="AA31" s="152"/>
      <c r="AB31" s="152"/>
      <c r="AC31" s="152"/>
      <c r="AD31" s="152"/>
      <c r="AE31" s="152"/>
      <c r="AF31" s="152"/>
      <c r="AG31" s="152" t="s">
        <v>143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9"/>
      <c r="B32" s="160"/>
      <c r="C32" s="191" t="s">
        <v>180</v>
      </c>
      <c r="D32" s="163"/>
      <c r="E32" s="164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52"/>
      <c r="Y32" s="152"/>
      <c r="Z32" s="152"/>
      <c r="AA32" s="152"/>
      <c r="AB32" s="152"/>
      <c r="AC32" s="152"/>
      <c r="AD32" s="152"/>
      <c r="AE32" s="152"/>
      <c r="AF32" s="152"/>
      <c r="AG32" s="152" t="s">
        <v>145</v>
      </c>
      <c r="AH32" s="152">
        <v>0</v>
      </c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191" t="s">
        <v>181</v>
      </c>
      <c r="D33" s="163"/>
      <c r="E33" s="164">
        <v>11.6244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52"/>
      <c r="Y33" s="152"/>
      <c r="Z33" s="152"/>
      <c r="AA33" s="152"/>
      <c r="AB33" s="152"/>
      <c r="AC33" s="152"/>
      <c r="AD33" s="152"/>
      <c r="AE33" s="152"/>
      <c r="AF33" s="152"/>
      <c r="AG33" s="152" t="s">
        <v>145</v>
      </c>
      <c r="AH33" s="152">
        <v>5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5">
        <v>12</v>
      </c>
      <c r="B34" s="176" t="s">
        <v>182</v>
      </c>
      <c r="C34" s="190" t="s">
        <v>183</v>
      </c>
      <c r="D34" s="177" t="s">
        <v>157</v>
      </c>
      <c r="E34" s="178">
        <v>38.747999999999998</v>
      </c>
      <c r="F34" s="179">
        <v>0</v>
      </c>
      <c r="G34" s="180">
        <f>ROUND(E34*F34,2)</f>
        <v>0</v>
      </c>
      <c r="H34" s="162">
        <v>1.79</v>
      </c>
      <c r="I34" s="161">
        <f>ROUND(E34*H34,2)</f>
        <v>69.36</v>
      </c>
      <c r="J34" s="162">
        <v>24.31</v>
      </c>
      <c r="K34" s="161">
        <f>ROUND(E34*J34,2)</f>
        <v>941.96</v>
      </c>
      <c r="L34" s="161">
        <v>21</v>
      </c>
      <c r="M34" s="161">
        <f>G34*(1+L34/100)</f>
        <v>0</v>
      </c>
      <c r="N34" s="161">
        <v>3.0000000000000001E-5</v>
      </c>
      <c r="O34" s="161">
        <f>ROUND(E34*N34,2)</f>
        <v>0</v>
      </c>
      <c r="P34" s="161">
        <v>0</v>
      </c>
      <c r="Q34" s="161">
        <f>ROUND(E34*P34,2)</f>
        <v>0</v>
      </c>
      <c r="R34" s="161"/>
      <c r="S34" s="161" t="s">
        <v>142</v>
      </c>
      <c r="T34" s="161" t="s">
        <v>142</v>
      </c>
      <c r="U34" s="161">
        <v>7.0000000000000007E-2</v>
      </c>
      <c r="V34" s="161">
        <f>ROUND(E34*U34,2)</f>
        <v>2.71</v>
      </c>
      <c r="W34" s="161"/>
      <c r="X34" s="152"/>
      <c r="Y34" s="152"/>
      <c r="Z34" s="152"/>
      <c r="AA34" s="152"/>
      <c r="AB34" s="152"/>
      <c r="AC34" s="152"/>
      <c r="AD34" s="152"/>
      <c r="AE34" s="152"/>
      <c r="AF34" s="152"/>
      <c r="AG34" s="152" t="s">
        <v>143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191" t="s">
        <v>184</v>
      </c>
      <c r="D35" s="163"/>
      <c r="E35" s="164">
        <v>38.747999999999998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52"/>
      <c r="Y35" s="152"/>
      <c r="Z35" s="152"/>
      <c r="AA35" s="152"/>
      <c r="AB35" s="152"/>
      <c r="AC35" s="152"/>
      <c r="AD35" s="152"/>
      <c r="AE35" s="152"/>
      <c r="AF35" s="152"/>
      <c r="AG35" s="152" t="s">
        <v>145</v>
      </c>
      <c r="AH35" s="152">
        <v>5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75">
        <v>13</v>
      </c>
      <c r="B36" s="176" t="s">
        <v>185</v>
      </c>
      <c r="C36" s="190" t="s">
        <v>186</v>
      </c>
      <c r="D36" s="177" t="s">
        <v>157</v>
      </c>
      <c r="E36" s="178">
        <v>38.747999999999998</v>
      </c>
      <c r="F36" s="179">
        <v>0</v>
      </c>
      <c r="G36" s="180">
        <f>ROUND(E36*F36,2)</f>
        <v>0</v>
      </c>
      <c r="H36" s="162">
        <v>110.89</v>
      </c>
      <c r="I36" s="161">
        <f>ROUND(E36*H36,2)</f>
        <v>4296.7700000000004</v>
      </c>
      <c r="J36" s="162">
        <v>84.91</v>
      </c>
      <c r="K36" s="161">
        <f>ROUND(E36*J36,2)</f>
        <v>3290.09</v>
      </c>
      <c r="L36" s="161">
        <v>21</v>
      </c>
      <c r="M36" s="161">
        <f>G36*(1+L36/100)</f>
        <v>0</v>
      </c>
      <c r="N36" s="161">
        <v>2.5200000000000001E-3</v>
      </c>
      <c r="O36" s="161">
        <f>ROUND(E36*N36,2)</f>
        <v>0.1</v>
      </c>
      <c r="P36" s="161">
        <v>0</v>
      </c>
      <c r="Q36" s="161">
        <f>ROUND(E36*P36,2)</f>
        <v>0</v>
      </c>
      <c r="R36" s="161"/>
      <c r="S36" s="161" t="s">
        <v>142</v>
      </c>
      <c r="T36" s="161" t="s">
        <v>166</v>
      </c>
      <c r="U36" s="161">
        <v>0.24</v>
      </c>
      <c r="V36" s="161">
        <f>ROUND(E36*U36,2)</f>
        <v>9.3000000000000007</v>
      </c>
      <c r="W36" s="161"/>
      <c r="X36" s="152"/>
      <c r="Y36" s="152"/>
      <c r="Z36" s="152"/>
      <c r="AA36" s="152"/>
      <c r="AB36" s="152"/>
      <c r="AC36" s="152"/>
      <c r="AD36" s="152"/>
      <c r="AE36" s="152"/>
      <c r="AF36" s="152"/>
      <c r="AG36" s="152" t="s">
        <v>143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59"/>
      <c r="B37" s="160"/>
      <c r="C37" s="191" t="s">
        <v>187</v>
      </c>
      <c r="D37" s="163"/>
      <c r="E37" s="164">
        <v>38.747999999999998</v>
      </c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52"/>
      <c r="Y37" s="152"/>
      <c r="Z37" s="152"/>
      <c r="AA37" s="152"/>
      <c r="AB37" s="152"/>
      <c r="AC37" s="152"/>
      <c r="AD37" s="152"/>
      <c r="AE37" s="152"/>
      <c r="AF37" s="152"/>
      <c r="AG37" s="152" t="s">
        <v>145</v>
      </c>
      <c r="AH37" s="152">
        <v>5</v>
      </c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75">
        <v>14</v>
      </c>
      <c r="B38" s="176" t="s">
        <v>188</v>
      </c>
      <c r="C38" s="190" t="s">
        <v>189</v>
      </c>
      <c r="D38" s="177" t="s">
        <v>157</v>
      </c>
      <c r="E38" s="178">
        <v>8.83</v>
      </c>
      <c r="F38" s="179">
        <v>0</v>
      </c>
      <c r="G38" s="180">
        <f>ROUND(E38*F38,2)</f>
        <v>0</v>
      </c>
      <c r="H38" s="162">
        <v>14.21</v>
      </c>
      <c r="I38" s="161">
        <f>ROUND(E38*H38,2)</f>
        <v>125.47</v>
      </c>
      <c r="J38" s="162">
        <v>65.09</v>
      </c>
      <c r="K38" s="161">
        <f>ROUND(E38*J38,2)</f>
        <v>574.74</v>
      </c>
      <c r="L38" s="161">
        <v>21</v>
      </c>
      <c r="M38" s="161">
        <f>G38*(1+L38/100)</f>
        <v>0</v>
      </c>
      <c r="N38" s="161">
        <v>5.7400000000000003E-3</v>
      </c>
      <c r="O38" s="161">
        <f>ROUND(E38*N38,2)</f>
        <v>0.05</v>
      </c>
      <c r="P38" s="161">
        <v>0</v>
      </c>
      <c r="Q38" s="161">
        <f>ROUND(E38*P38,2)</f>
        <v>0</v>
      </c>
      <c r="R38" s="161"/>
      <c r="S38" s="161" t="s">
        <v>142</v>
      </c>
      <c r="T38" s="161" t="s">
        <v>142</v>
      </c>
      <c r="U38" s="161">
        <v>0.18984999999999999</v>
      </c>
      <c r="V38" s="161">
        <f>ROUND(E38*U38,2)</f>
        <v>1.68</v>
      </c>
      <c r="W38" s="161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143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59"/>
      <c r="B39" s="160"/>
      <c r="C39" s="191" t="s">
        <v>190</v>
      </c>
      <c r="D39" s="163"/>
      <c r="E39" s="164">
        <v>8.83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145</v>
      </c>
      <c r="AH39" s="152">
        <v>5</v>
      </c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75">
        <v>15</v>
      </c>
      <c r="B40" s="176" t="s">
        <v>191</v>
      </c>
      <c r="C40" s="190" t="s">
        <v>192</v>
      </c>
      <c r="D40" s="177" t="s">
        <v>157</v>
      </c>
      <c r="E40" s="178">
        <v>8.83</v>
      </c>
      <c r="F40" s="179">
        <v>0</v>
      </c>
      <c r="G40" s="180">
        <f>ROUND(E40*F40,2)</f>
        <v>0</v>
      </c>
      <c r="H40" s="162">
        <v>0</v>
      </c>
      <c r="I40" s="161">
        <f>ROUND(E40*H40,2)</f>
        <v>0</v>
      </c>
      <c r="J40" s="162">
        <v>237</v>
      </c>
      <c r="K40" s="161">
        <f>ROUND(E40*J40,2)</f>
        <v>2092.71</v>
      </c>
      <c r="L40" s="161">
        <v>21</v>
      </c>
      <c r="M40" s="161">
        <f>G40*(1+L40/100)</f>
        <v>0</v>
      </c>
      <c r="N40" s="161">
        <v>4.2300000000000003E-3</v>
      </c>
      <c r="O40" s="161">
        <f>ROUND(E40*N40,2)</f>
        <v>0.04</v>
      </c>
      <c r="P40" s="161">
        <v>0</v>
      </c>
      <c r="Q40" s="161">
        <f>ROUND(E40*P40,2)</f>
        <v>0</v>
      </c>
      <c r="R40" s="161"/>
      <c r="S40" s="161" t="s">
        <v>165</v>
      </c>
      <c r="T40" s="161" t="s">
        <v>166</v>
      </c>
      <c r="U40" s="161">
        <v>0.315</v>
      </c>
      <c r="V40" s="161">
        <f>ROUND(E40*U40,2)</f>
        <v>2.78</v>
      </c>
      <c r="W40" s="161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143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191" t="s">
        <v>193</v>
      </c>
      <c r="D41" s="163"/>
      <c r="E41" s="164">
        <v>8.83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145</v>
      </c>
      <c r="AH41" s="152">
        <v>5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ht="22.5" outlineLevel="1" x14ac:dyDescent="0.2">
      <c r="A42" s="175">
        <v>16</v>
      </c>
      <c r="B42" s="176" t="s">
        <v>194</v>
      </c>
      <c r="C42" s="190" t="s">
        <v>195</v>
      </c>
      <c r="D42" s="177" t="s">
        <v>196</v>
      </c>
      <c r="E42" s="178">
        <v>1</v>
      </c>
      <c r="F42" s="179">
        <v>0</v>
      </c>
      <c r="G42" s="180">
        <f>ROUND(E42*F42,2)</f>
        <v>0</v>
      </c>
      <c r="H42" s="162">
        <v>640</v>
      </c>
      <c r="I42" s="161">
        <f>ROUND(E42*H42,2)</f>
        <v>640</v>
      </c>
      <c r="J42" s="162">
        <v>1860</v>
      </c>
      <c r="K42" s="161">
        <f>ROUND(E42*J42,2)</f>
        <v>1860</v>
      </c>
      <c r="L42" s="161">
        <v>21</v>
      </c>
      <c r="M42" s="161">
        <f>G42*(1+L42/100)</f>
        <v>0</v>
      </c>
      <c r="N42" s="161">
        <v>1.038E-2</v>
      </c>
      <c r="O42" s="161">
        <f>ROUND(E42*N42,2)</f>
        <v>0.01</v>
      </c>
      <c r="P42" s="161">
        <v>0</v>
      </c>
      <c r="Q42" s="161">
        <f>ROUND(E42*P42,2)</f>
        <v>0</v>
      </c>
      <c r="R42" s="161"/>
      <c r="S42" s="161" t="s">
        <v>165</v>
      </c>
      <c r="T42" s="161" t="s">
        <v>166</v>
      </c>
      <c r="U42" s="161">
        <v>0.33688000000000001</v>
      </c>
      <c r="V42" s="161">
        <f>ROUND(E42*U42,2)</f>
        <v>0.34</v>
      </c>
      <c r="W42" s="161"/>
      <c r="X42" s="152"/>
      <c r="Y42" s="152"/>
      <c r="Z42" s="152"/>
      <c r="AA42" s="152"/>
      <c r="AB42" s="152"/>
      <c r="AC42" s="152"/>
      <c r="AD42" s="152"/>
      <c r="AE42" s="152"/>
      <c r="AF42" s="152"/>
      <c r="AG42" s="152" t="s">
        <v>143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59"/>
      <c r="B43" s="160"/>
      <c r="C43" s="257" t="s">
        <v>197</v>
      </c>
      <c r="D43" s="258"/>
      <c r="E43" s="258"/>
      <c r="F43" s="258"/>
      <c r="G43" s="258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198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259" t="s">
        <v>199</v>
      </c>
      <c r="D44" s="260"/>
      <c r="E44" s="260"/>
      <c r="F44" s="260"/>
      <c r="G44" s="260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198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75">
        <v>17</v>
      </c>
      <c r="B45" s="176" t="s">
        <v>200</v>
      </c>
      <c r="C45" s="190" t="s">
        <v>201</v>
      </c>
      <c r="D45" s="177" t="s">
        <v>202</v>
      </c>
      <c r="E45" s="178">
        <v>1</v>
      </c>
      <c r="F45" s="179">
        <v>0</v>
      </c>
      <c r="G45" s="180">
        <f>ROUND(E45*F45,2)</f>
        <v>0</v>
      </c>
      <c r="H45" s="162">
        <v>768</v>
      </c>
      <c r="I45" s="161">
        <f>ROUND(E45*H45,2)</f>
        <v>768</v>
      </c>
      <c r="J45" s="162">
        <v>2232</v>
      </c>
      <c r="K45" s="161">
        <f>ROUND(E45*J45,2)</f>
        <v>2232</v>
      </c>
      <c r="L45" s="161">
        <v>21</v>
      </c>
      <c r="M45" s="161">
        <f>G45*(1+L45/100)</f>
        <v>0</v>
      </c>
      <c r="N45" s="161">
        <v>1.038E-2</v>
      </c>
      <c r="O45" s="161">
        <f>ROUND(E45*N45,2)</f>
        <v>0.01</v>
      </c>
      <c r="P45" s="161">
        <v>0</v>
      </c>
      <c r="Q45" s="161">
        <f>ROUND(E45*P45,2)</f>
        <v>0</v>
      </c>
      <c r="R45" s="161"/>
      <c r="S45" s="161" t="s">
        <v>165</v>
      </c>
      <c r="T45" s="161" t="s">
        <v>166</v>
      </c>
      <c r="U45" s="161">
        <v>0.33688000000000001</v>
      </c>
      <c r="V45" s="161">
        <f>ROUND(E45*U45,2)</f>
        <v>0.34</v>
      </c>
      <c r="W45" s="161"/>
      <c r="X45" s="152"/>
      <c r="Y45" s="152"/>
      <c r="Z45" s="152"/>
      <c r="AA45" s="152"/>
      <c r="AB45" s="152"/>
      <c r="AC45" s="152"/>
      <c r="AD45" s="152"/>
      <c r="AE45" s="152"/>
      <c r="AF45" s="152"/>
      <c r="AG45" s="152" t="s">
        <v>143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9"/>
      <c r="B46" s="160"/>
      <c r="C46" s="257" t="s">
        <v>203</v>
      </c>
      <c r="D46" s="258"/>
      <c r="E46" s="258"/>
      <c r="F46" s="258"/>
      <c r="G46" s="258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52"/>
      <c r="Y46" s="152"/>
      <c r="Z46" s="152"/>
      <c r="AA46" s="152"/>
      <c r="AB46" s="152"/>
      <c r="AC46" s="152"/>
      <c r="AD46" s="152"/>
      <c r="AE46" s="152"/>
      <c r="AF46" s="152"/>
      <c r="AG46" s="152" t="s">
        <v>198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x14ac:dyDescent="0.2">
      <c r="A47" s="169" t="s">
        <v>137</v>
      </c>
      <c r="B47" s="170" t="s">
        <v>74</v>
      </c>
      <c r="C47" s="189" t="s">
        <v>75</v>
      </c>
      <c r="D47" s="171"/>
      <c r="E47" s="172"/>
      <c r="F47" s="173"/>
      <c r="G47" s="174">
        <f>SUMIF(AG48:AG73,"&lt;&gt;NOR",G48:G73)</f>
        <v>0</v>
      </c>
      <c r="H47" s="168"/>
      <c r="I47" s="168">
        <f>SUM(I48:I73)</f>
        <v>14141.45</v>
      </c>
      <c r="J47" s="168"/>
      <c r="K47" s="168">
        <f>SUM(K48:K73)</f>
        <v>52588.46</v>
      </c>
      <c r="L47" s="168"/>
      <c r="M47" s="168">
        <f>SUM(M48:M73)</f>
        <v>0</v>
      </c>
      <c r="N47" s="168"/>
      <c r="O47" s="168">
        <f>SUM(O48:O73)</f>
        <v>1.5699999999999998</v>
      </c>
      <c r="P47" s="168"/>
      <c r="Q47" s="168">
        <f>SUM(Q48:Q73)</f>
        <v>0</v>
      </c>
      <c r="R47" s="168"/>
      <c r="S47" s="168"/>
      <c r="T47" s="168"/>
      <c r="U47" s="168"/>
      <c r="V47" s="168">
        <f>SUM(V48:V73)</f>
        <v>61.96</v>
      </c>
      <c r="W47" s="168"/>
      <c r="AG47" t="s">
        <v>138</v>
      </c>
    </row>
    <row r="48" spans="1:60" outlineLevel="1" x14ac:dyDescent="0.2">
      <c r="A48" s="175">
        <v>18</v>
      </c>
      <c r="B48" s="176" t="s">
        <v>204</v>
      </c>
      <c r="C48" s="190" t="s">
        <v>205</v>
      </c>
      <c r="D48" s="177" t="s">
        <v>157</v>
      </c>
      <c r="E48" s="178">
        <v>10.34</v>
      </c>
      <c r="F48" s="179">
        <v>0</v>
      </c>
      <c r="G48" s="180">
        <f>ROUND(E48*F48,2)</f>
        <v>0</v>
      </c>
      <c r="H48" s="162">
        <v>35.79</v>
      </c>
      <c r="I48" s="161">
        <f>ROUND(E48*H48,2)</f>
        <v>370.07</v>
      </c>
      <c r="J48" s="162">
        <v>30.61</v>
      </c>
      <c r="K48" s="161">
        <f>ROUND(E48*J48,2)</f>
        <v>316.51</v>
      </c>
      <c r="L48" s="161">
        <v>21</v>
      </c>
      <c r="M48" s="161">
        <f>G48*(1+L48/100)</f>
        <v>0</v>
      </c>
      <c r="N48" s="161">
        <v>5.7800000000000004E-3</v>
      </c>
      <c r="O48" s="161">
        <f>ROUND(E48*N48,2)</f>
        <v>0.06</v>
      </c>
      <c r="P48" s="161">
        <v>0</v>
      </c>
      <c r="Q48" s="161">
        <f>ROUND(E48*P48,2)</f>
        <v>0</v>
      </c>
      <c r="R48" s="161"/>
      <c r="S48" s="161" t="s">
        <v>142</v>
      </c>
      <c r="T48" s="161" t="s">
        <v>142</v>
      </c>
      <c r="U48" s="161">
        <v>9.6000000000000002E-2</v>
      </c>
      <c r="V48" s="161">
        <f>ROUND(E48*U48,2)</f>
        <v>0.99</v>
      </c>
      <c r="W48" s="161"/>
      <c r="X48" s="152"/>
      <c r="Y48" s="152"/>
      <c r="Z48" s="152"/>
      <c r="AA48" s="152"/>
      <c r="AB48" s="152"/>
      <c r="AC48" s="152"/>
      <c r="AD48" s="152"/>
      <c r="AE48" s="152"/>
      <c r="AF48" s="152"/>
      <c r="AG48" s="152" t="s">
        <v>143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9"/>
      <c r="B49" s="160"/>
      <c r="C49" s="191" t="s">
        <v>206</v>
      </c>
      <c r="D49" s="163"/>
      <c r="E49" s="164">
        <v>10.34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52"/>
      <c r="Y49" s="152"/>
      <c r="Z49" s="152"/>
      <c r="AA49" s="152"/>
      <c r="AB49" s="152"/>
      <c r="AC49" s="152"/>
      <c r="AD49" s="152"/>
      <c r="AE49" s="152"/>
      <c r="AF49" s="152"/>
      <c r="AG49" s="152" t="s">
        <v>145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81">
        <v>19</v>
      </c>
      <c r="B50" s="182" t="s">
        <v>207</v>
      </c>
      <c r="C50" s="192" t="s">
        <v>208</v>
      </c>
      <c r="D50" s="183" t="s">
        <v>157</v>
      </c>
      <c r="E50" s="184">
        <v>6.6</v>
      </c>
      <c r="F50" s="185">
        <v>0</v>
      </c>
      <c r="G50" s="186">
        <f>ROUND(E50*F50,2)</f>
        <v>0</v>
      </c>
      <c r="H50" s="162">
        <v>13.24</v>
      </c>
      <c r="I50" s="161">
        <f>ROUND(E50*H50,2)</f>
        <v>87.38</v>
      </c>
      <c r="J50" s="162">
        <v>24.86</v>
      </c>
      <c r="K50" s="161">
        <f>ROUND(E50*J50,2)</f>
        <v>164.08</v>
      </c>
      <c r="L50" s="161">
        <v>21</v>
      </c>
      <c r="M50" s="161">
        <f>G50*(1+L50/100)</f>
        <v>0</v>
      </c>
      <c r="N50" s="161">
        <v>4.0000000000000003E-5</v>
      </c>
      <c r="O50" s="161">
        <f>ROUND(E50*N50,2)</f>
        <v>0</v>
      </c>
      <c r="P50" s="161">
        <v>0</v>
      </c>
      <c r="Q50" s="161">
        <f>ROUND(E50*P50,2)</f>
        <v>0</v>
      </c>
      <c r="R50" s="161"/>
      <c r="S50" s="161" t="s">
        <v>142</v>
      </c>
      <c r="T50" s="161" t="s">
        <v>142</v>
      </c>
      <c r="U50" s="161">
        <v>7.8E-2</v>
      </c>
      <c r="V50" s="161">
        <f>ROUND(E50*U50,2)</f>
        <v>0.51</v>
      </c>
      <c r="W50" s="161"/>
      <c r="X50" s="152"/>
      <c r="Y50" s="152"/>
      <c r="Z50" s="152"/>
      <c r="AA50" s="152"/>
      <c r="AB50" s="152"/>
      <c r="AC50" s="152"/>
      <c r="AD50" s="152"/>
      <c r="AE50" s="152"/>
      <c r="AF50" s="152"/>
      <c r="AG50" s="152" t="s">
        <v>143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75">
        <v>20</v>
      </c>
      <c r="B51" s="176" t="s">
        <v>209</v>
      </c>
      <c r="C51" s="190" t="s">
        <v>210</v>
      </c>
      <c r="D51" s="177" t="s">
        <v>157</v>
      </c>
      <c r="E51" s="178">
        <v>59.41</v>
      </c>
      <c r="F51" s="179">
        <v>0</v>
      </c>
      <c r="G51" s="180">
        <f>ROUND(E51*F51,2)</f>
        <v>0</v>
      </c>
      <c r="H51" s="162">
        <v>5.12</v>
      </c>
      <c r="I51" s="161">
        <f>ROUND(E51*H51,2)</f>
        <v>304.18</v>
      </c>
      <c r="J51" s="162">
        <v>70.28</v>
      </c>
      <c r="K51" s="161">
        <f>ROUND(E51*J51,2)</f>
        <v>4175.33</v>
      </c>
      <c r="L51" s="161">
        <v>21</v>
      </c>
      <c r="M51" s="161">
        <f>G51*(1+L51/100)</f>
        <v>0</v>
      </c>
      <c r="N51" s="161">
        <v>2.0000000000000002E-5</v>
      </c>
      <c r="O51" s="161">
        <f>ROUND(E51*N51,2)</f>
        <v>0</v>
      </c>
      <c r="P51" s="161">
        <v>0</v>
      </c>
      <c r="Q51" s="161">
        <f>ROUND(E51*P51,2)</f>
        <v>0</v>
      </c>
      <c r="R51" s="161"/>
      <c r="S51" s="161" t="s">
        <v>142</v>
      </c>
      <c r="T51" s="161" t="s">
        <v>142</v>
      </c>
      <c r="U51" s="161">
        <v>0.18</v>
      </c>
      <c r="V51" s="161">
        <f>ROUND(E51*U51,2)</f>
        <v>10.69</v>
      </c>
      <c r="W51" s="161"/>
      <c r="X51" s="152"/>
      <c r="Y51" s="152"/>
      <c r="Z51" s="152"/>
      <c r="AA51" s="152"/>
      <c r="AB51" s="152"/>
      <c r="AC51" s="152"/>
      <c r="AD51" s="152"/>
      <c r="AE51" s="152"/>
      <c r="AF51" s="152"/>
      <c r="AG51" s="152" t="s">
        <v>143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9"/>
      <c r="B52" s="160"/>
      <c r="C52" s="191" t="s">
        <v>211</v>
      </c>
      <c r="D52" s="163"/>
      <c r="E52" s="164">
        <v>59.41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52"/>
      <c r="Y52" s="152"/>
      <c r="Z52" s="152"/>
      <c r="AA52" s="152"/>
      <c r="AB52" s="152"/>
      <c r="AC52" s="152"/>
      <c r="AD52" s="152"/>
      <c r="AE52" s="152"/>
      <c r="AF52" s="152"/>
      <c r="AG52" s="152" t="s">
        <v>145</v>
      </c>
      <c r="AH52" s="152">
        <v>5</v>
      </c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75">
        <v>21</v>
      </c>
      <c r="B53" s="176" t="s">
        <v>212</v>
      </c>
      <c r="C53" s="190" t="s">
        <v>213</v>
      </c>
      <c r="D53" s="177" t="s">
        <v>157</v>
      </c>
      <c r="E53" s="178">
        <v>10.34</v>
      </c>
      <c r="F53" s="179">
        <v>0</v>
      </c>
      <c r="G53" s="180">
        <f>ROUND(E53*F53,2)</f>
        <v>0</v>
      </c>
      <c r="H53" s="162">
        <v>0</v>
      </c>
      <c r="I53" s="161">
        <f>ROUND(E53*H53,2)</f>
        <v>0</v>
      </c>
      <c r="J53" s="162">
        <v>235</v>
      </c>
      <c r="K53" s="161">
        <f>ROUND(E53*J53,2)</f>
        <v>2429.9</v>
      </c>
      <c r="L53" s="161">
        <v>21</v>
      </c>
      <c r="M53" s="161">
        <f>G53*(1+L53/100)</f>
        <v>0</v>
      </c>
      <c r="N53" s="161">
        <v>1.47E-2</v>
      </c>
      <c r="O53" s="161">
        <f>ROUND(E53*N53,2)</f>
        <v>0.15</v>
      </c>
      <c r="P53" s="161">
        <v>0</v>
      </c>
      <c r="Q53" s="161">
        <f>ROUND(E53*P53,2)</f>
        <v>0</v>
      </c>
      <c r="R53" s="161"/>
      <c r="S53" s="161" t="s">
        <v>165</v>
      </c>
      <c r="T53" s="161" t="s">
        <v>166</v>
      </c>
      <c r="U53" s="161">
        <v>0.36</v>
      </c>
      <c r="V53" s="161">
        <f>ROUND(E53*U53,2)</f>
        <v>3.72</v>
      </c>
      <c r="W53" s="161"/>
      <c r="X53" s="152"/>
      <c r="Y53" s="152"/>
      <c r="Z53" s="152"/>
      <c r="AA53" s="152"/>
      <c r="AB53" s="152"/>
      <c r="AC53" s="152"/>
      <c r="AD53" s="152"/>
      <c r="AE53" s="152"/>
      <c r="AF53" s="152"/>
      <c r="AG53" s="152" t="s">
        <v>143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ht="22.5" outlineLevel="1" x14ac:dyDescent="0.2">
      <c r="A54" s="159"/>
      <c r="B54" s="160"/>
      <c r="C54" s="257" t="s">
        <v>214</v>
      </c>
      <c r="D54" s="258"/>
      <c r="E54" s="258"/>
      <c r="F54" s="258"/>
      <c r="G54" s="258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52"/>
      <c r="Y54" s="152"/>
      <c r="Z54" s="152"/>
      <c r="AA54" s="152"/>
      <c r="AB54" s="152"/>
      <c r="AC54" s="152"/>
      <c r="AD54" s="152"/>
      <c r="AE54" s="152"/>
      <c r="AF54" s="152"/>
      <c r="AG54" s="152" t="s">
        <v>198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87" t="str">
        <f>C54</f>
        <v>staveništní malta ze směsného vápna s metakaolinem v poměru 4. Díly metakaolinu + 6 dílů suchého vápenného hydrátu. Omítka soklu bude založena 20 mm nad terénem.</v>
      </c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9"/>
      <c r="B55" s="160"/>
      <c r="C55" s="191" t="s">
        <v>215</v>
      </c>
      <c r="D55" s="163"/>
      <c r="E55" s="164">
        <v>10.34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52"/>
      <c r="Y55" s="152"/>
      <c r="Z55" s="152"/>
      <c r="AA55" s="152"/>
      <c r="AB55" s="152"/>
      <c r="AC55" s="152"/>
      <c r="AD55" s="152"/>
      <c r="AE55" s="152"/>
      <c r="AF55" s="152"/>
      <c r="AG55" s="152" t="s">
        <v>145</v>
      </c>
      <c r="AH55" s="152">
        <v>5</v>
      </c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ht="22.5" outlineLevel="1" x14ac:dyDescent="0.2">
      <c r="A56" s="175">
        <v>22</v>
      </c>
      <c r="B56" s="176" t="s">
        <v>216</v>
      </c>
      <c r="C56" s="190" t="s">
        <v>217</v>
      </c>
      <c r="D56" s="177" t="s">
        <v>157</v>
      </c>
      <c r="E56" s="178">
        <v>49.07</v>
      </c>
      <c r="F56" s="179">
        <v>0</v>
      </c>
      <c r="G56" s="180">
        <f>ROUND(E56*F56,2)</f>
        <v>0</v>
      </c>
      <c r="H56" s="162">
        <v>0</v>
      </c>
      <c r="I56" s="161">
        <f>ROUND(E56*H56,2)</f>
        <v>0</v>
      </c>
      <c r="J56" s="162">
        <v>185.5</v>
      </c>
      <c r="K56" s="161">
        <f>ROUND(E56*J56,2)</f>
        <v>9102.49</v>
      </c>
      <c r="L56" s="161">
        <v>21</v>
      </c>
      <c r="M56" s="161">
        <f>G56*(1+L56/100)</f>
        <v>0</v>
      </c>
      <c r="N56" s="161">
        <v>1.47E-2</v>
      </c>
      <c r="O56" s="161">
        <f>ROUND(E56*N56,2)</f>
        <v>0.72</v>
      </c>
      <c r="P56" s="161">
        <v>0</v>
      </c>
      <c r="Q56" s="161">
        <f>ROUND(E56*P56,2)</f>
        <v>0</v>
      </c>
      <c r="R56" s="161"/>
      <c r="S56" s="161" t="s">
        <v>165</v>
      </c>
      <c r="T56" s="161" t="s">
        <v>142</v>
      </c>
      <c r="U56" s="161">
        <v>0.36</v>
      </c>
      <c r="V56" s="161">
        <f>ROUND(E56*U56,2)</f>
        <v>17.670000000000002</v>
      </c>
      <c r="W56" s="161"/>
      <c r="X56" s="152"/>
      <c r="Y56" s="152"/>
      <c r="Z56" s="152"/>
      <c r="AA56" s="152"/>
      <c r="AB56" s="152"/>
      <c r="AC56" s="152"/>
      <c r="AD56" s="152"/>
      <c r="AE56" s="152"/>
      <c r="AF56" s="152"/>
      <c r="AG56" s="152" t="s">
        <v>143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191" t="s">
        <v>218</v>
      </c>
      <c r="D57" s="163"/>
      <c r="E57" s="164">
        <v>59.41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52"/>
      <c r="Y57" s="152"/>
      <c r="Z57" s="152"/>
      <c r="AA57" s="152"/>
      <c r="AB57" s="152"/>
      <c r="AC57" s="152"/>
      <c r="AD57" s="152"/>
      <c r="AE57" s="152"/>
      <c r="AF57" s="152"/>
      <c r="AG57" s="152" t="s">
        <v>145</v>
      </c>
      <c r="AH57" s="152">
        <v>5</v>
      </c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9"/>
      <c r="B58" s="160"/>
      <c r="C58" s="191" t="s">
        <v>219</v>
      </c>
      <c r="D58" s="163"/>
      <c r="E58" s="164">
        <v>-10.34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52"/>
      <c r="Y58" s="152"/>
      <c r="Z58" s="152"/>
      <c r="AA58" s="152"/>
      <c r="AB58" s="152"/>
      <c r="AC58" s="152"/>
      <c r="AD58" s="152"/>
      <c r="AE58" s="152"/>
      <c r="AF58" s="152"/>
      <c r="AG58" s="152" t="s">
        <v>145</v>
      </c>
      <c r="AH58" s="152">
        <v>0</v>
      </c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75">
        <v>23</v>
      </c>
      <c r="B59" s="176" t="s">
        <v>220</v>
      </c>
      <c r="C59" s="190" t="s">
        <v>221</v>
      </c>
      <c r="D59" s="177" t="s">
        <v>157</v>
      </c>
      <c r="E59" s="178">
        <v>49.07</v>
      </c>
      <c r="F59" s="179">
        <v>0</v>
      </c>
      <c r="G59" s="180">
        <f>ROUND(E59*F59,2)</f>
        <v>0</v>
      </c>
      <c r="H59" s="162">
        <v>97</v>
      </c>
      <c r="I59" s="161">
        <f>ROUND(E59*H59,2)</f>
        <v>4759.79</v>
      </c>
      <c r="J59" s="162">
        <v>199</v>
      </c>
      <c r="K59" s="161">
        <f>ROUND(E59*J59,2)</f>
        <v>9764.93</v>
      </c>
      <c r="L59" s="161">
        <v>21</v>
      </c>
      <c r="M59" s="161">
        <f>G59*(1+L59/100)</f>
        <v>0</v>
      </c>
      <c r="N59" s="161">
        <v>3.7799999999999999E-3</v>
      </c>
      <c r="O59" s="161">
        <f>ROUND(E59*N59,2)</f>
        <v>0.19</v>
      </c>
      <c r="P59" s="161">
        <v>0</v>
      </c>
      <c r="Q59" s="161">
        <f>ROUND(E59*P59,2)</f>
        <v>0</v>
      </c>
      <c r="R59" s="161"/>
      <c r="S59" s="161" t="s">
        <v>165</v>
      </c>
      <c r="T59" s="161" t="s">
        <v>166</v>
      </c>
      <c r="U59" s="161">
        <v>0.28499999999999998</v>
      </c>
      <c r="V59" s="161">
        <f>ROUND(E59*U59,2)</f>
        <v>13.98</v>
      </c>
      <c r="W59" s="161"/>
      <c r="X59" s="152"/>
      <c r="Y59" s="152"/>
      <c r="Z59" s="152"/>
      <c r="AA59" s="152"/>
      <c r="AB59" s="152"/>
      <c r="AC59" s="152"/>
      <c r="AD59" s="152"/>
      <c r="AE59" s="152"/>
      <c r="AF59" s="152"/>
      <c r="AG59" s="152" t="s">
        <v>143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ht="22.5" outlineLevel="1" x14ac:dyDescent="0.2">
      <c r="A60" s="159"/>
      <c r="B60" s="160"/>
      <c r="C60" s="257" t="s">
        <v>222</v>
      </c>
      <c r="D60" s="258"/>
      <c r="E60" s="258"/>
      <c r="F60" s="258"/>
      <c r="G60" s="258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52"/>
      <c r="Y60" s="152"/>
      <c r="Z60" s="152"/>
      <c r="AA60" s="152"/>
      <c r="AB60" s="152"/>
      <c r="AC60" s="152"/>
      <c r="AD60" s="152"/>
      <c r="AE60" s="152"/>
      <c r="AF60" s="152"/>
      <c r="AG60" s="152" t="s">
        <v>198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87" t="str">
        <f>C60</f>
        <v>na jádrovou omítku bude ručně nanesena štuková vápenná omítka do roviny se stávající štukovou omítkou. Celá plocha (původní i nové plochy) bude přebroušena a přepěnována</v>
      </c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/>
      <c r="B61" s="160"/>
      <c r="C61" s="191" t="s">
        <v>223</v>
      </c>
      <c r="D61" s="163"/>
      <c r="E61" s="164">
        <v>49.07</v>
      </c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52"/>
      <c r="Y61" s="152"/>
      <c r="Z61" s="152"/>
      <c r="AA61" s="152"/>
      <c r="AB61" s="152"/>
      <c r="AC61" s="152"/>
      <c r="AD61" s="152"/>
      <c r="AE61" s="152"/>
      <c r="AF61" s="152"/>
      <c r="AG61" s="152" t="s">
        <v>145</v>
      </c>
      <c r="AH61" s="152">
        <v>5</v>
      </c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75">
        <v>24</v>
      </c>
      <c r="B62" s="176" t="s">
        <v>224</v>
      </c>
      <c r="C62" s="190" t="s">
        <v>225</v>
      </c>
      <c r="D62" s="177" t="s">
        <v>157</v>
      </c>
      <c r="E62" s="178">
        <v>49.07</v>
      </c>
      <c r="F62" s="179">
        <v>0</v>
      </c>
      <c r="G62" s="180">
        <f>ROUND(E62*F62,2)</f>
        <v>0</v>
      </c>
      <c r="H62" s="162">
        <v>0</v>
      </c>
      <c r="I62" s="161">
        <f>ROUND(E62*H62,2)</f>
        <v>0</v>
      </c>
      <c r="J62" s="162">
        <v>66.400000000000006</v>
      </c>
      <c r="K62" s="161">
        <f>ROUND(E62*J62,2)</f>
        <v>3258.25</v>
      </c>
      <c r="L62" s="161">
        <v>21</v>
      </c>
      <c r="M62" s="161">
        <f>G62*(1+L62/100)</f>
        <v>0</v>
      </c>
      <c r="N62" s="161">
        <v>5.7800000000000004E-3</v>
      </c>
      <c r="O62" s="161">
        <f>ROUND(E62*N62,2)</f>
        <v>0.28000000000000003</v>
      </c>
      <c r="P62" s="161">
        <v>0</v>
      </c>
      <c r="Q62" s="161">
        <f>ROUND(E62*P62,2)</f>
        <v>0</v>
      </c>
      <c r="R62" s="161"/>
      <c r="S62" s="161" t="s">
        <v>165</v>
      </c>
      <c r="T62" s="161" t="s">
        <v>142</v>
      </c>
      <c r="U62" s="161">
        <v>9.6000000000000002E-2</v>
      </c>
      <c r="V62" s="161">
        <f>ROUND(E62*U62,2)</f>
        <v>4.71</v>
      </c>
      <c r="W62" s="161"/>
      <c r="X62" s="152"/>
      <c r="Y62" s="152"/>
      <c r="Z62" s="152"/>
      <c r="AA62" s="152"/>
      <c r="AB62" s="152"/>
      <c r="AC62" s="152"/>
      <c r="AD62" s="152"/>
      <c r="AE62" s="152"/>
      <c r="AF62" s="152"/>
      <c r="AG62" s="152" t="s">
        <v>143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9"/>
      <c r="B63" s="160"/>
      <c r="C63" s="191" t="s">
        <v>223</v>
      </c>
      <c r="D63" s="163"/>
      <c r="E63" s="164">
        <v>49.07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52"/>
      <c r="Y63" s="152"/>
      <c r="Z63" s="152"/>
      <c r="AA63" s="152"/>
      <c r="AB63" s="152"/>
      <c r="AC63" s="152"/>
      <c r="AD63" s="152"/>
      <c r="AE63" s="152"/>
      <c r="AF63" s="152"/>
      <c r="AG63" s="152" t="s">
        <v>145</v>
      </c>
      <c r="AH63" s="152">
        <v>5</v>
      </c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75">
        <v>25</v>
      </c>
      <c r="B64" s="176" t="s">
        <v>226</v>
      </c>
      <c r="C64" s="190" t="s">
        <v>227</v>
      </c>
      <c r="D64" s="177" t="s">
        <v>164</v>
      </c>
      <c r="E64" s="178">
        <v>15.85</v>
      </c>
      <c r="F64" s="179">
        <v>0</v>
      </c>
      <c r="G64" s="180">
        <f>ROUND(E64*F64,2)</f>
        <v>0</v>
      </c>
      <c r="H64" s="162">
        <v>461</v>
      </c>
      <c r="I64" s="161">
        <f>ROUND(E64*H64,2)</f>
        <v>7306.85</v>
      </c>
      <c r="J64" s="162">
        <v>1339</v>
      </c>
      <c r="K64" s="161">
        <f>ROUND(E64*J64,2)</f>
        <v>21223.15</v>
      </c>
      <c r="L64" s="161">
        <v>21</v>
      </c>
      <c r="M64" s="161">
        <f>G64*(1+L64/100)</f>
        <v>0</v>
      </c>
      <c r="N64" s="161">
        <v>1.038E-2</v>
      </c>
      <c r="O64" s="161">
        <f>ROUND(E64*N64,2)</f>
        <v>0.16</v>
      </c>
      <c r="P64" s="161">
        <v>0</v>
      </c>
      <c r="Q64" s="161">
        <f>ROUND(E64*P64,2)</f>
        <v>0</v>
      </c>
      <c r="R64" s="161"/>
      <c r="S64" s="161" t="s">
        <v>165</v>
      </c>
      <c r="T64" s="161" t="s">
        <v>166</v>
      </c>
      <c r="U64" s="161">
        <v>0.33688000000000001</v>
      </c>
      <c r="V64" s="161">
        <f>ROUND(E64*U64,2)</f>
        <v>5.34</v>
      </c>
      <c r="W64" s="161"/>
      <c r="X64" s="152"/>
      <c r="Y64" s="152"/>
      <c r="Z64" s="152"/>
      <c r="AA64" s="152"/>
      <c r="AB64" s="152"/>
      <c r="AC64" s="152"/>
      <c r="AD64" s="152"/>
      <c r="AE64" s="152"/>
      <c r="AF64" s="152"/>
      <c r="AG64" s="152" t="s">
        <v>143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9"/>
      <c r="B65" s="160"/>
      <c r="C65" s="257" t="s">
        <v>197</v>
      </c>
      <c r="D65" s="258"/>
      <c r="E65" s="258"/>
      <c r="F65" s="258"/>
      <c r="G65" s="258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52"/>
      <c r="Y65" s="152"/>
      <c r="Z65" s="152"/>
      <c r="AA65" s="152"/>
      <c r="AB65" s="152"/>
      <c r="AC65" s="152"/>
      <c r="AD65" s="152"/>
      <c r="AE65" s="152"/>
      <c r="AF65" s="152"/>
      <c r="AG65" s="152" t="s">
        <v>198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9"/>
      <c r="B66" s="160"/>
      <c r="C66" s="259" t="s">
        <v>199</v>
      </c>
      <c r="D66" s="260"/>
      <c r="E66" s="260"/>
      <c r="F66" s="260"/>
      <c r="G66" s="260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52"/>
      <c r="Y66" s="152"/>
      <c r="Z66" s="152"/>
      <c r="AA66" s="152"/>
      <c r="AB66" s="152"/>
      <c r="AC66" s="152"/>
      <c r="AD66" s="152"/>
      <c r="AE66" s="152"/>
      <c r="AF66" s="152"/>
      <c r="AG66" s="152" t="s">
        <v>198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9"/>
      <c r="B67" s="160"/>
      <c r="C67" s="191" t="s">
        <v>228</v>
      </c>
      <c r="D67" s="163"/>
      <c r="E67" s="164">
        <v>15.85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52"/>
      <c r="Y67" s="152"/>
      <c r="Z67" s="152"/>
      <c r="AA67" s="152"/>
      <c r="AB67" s="152"/>
      <c r="AC67" s="152"/>
      <c r="AD67" s="152"/>
      <c r="AE67" s="152"/>
      <c r="AF67" s="152"/>
      <c r="AG67" s="152" t="s">
        <v>145</v>
      </c>
      <c r="AH67" s="152">
        <v>0</v>
      </c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ht="22.5" outlineLevel="1" x14ac:dyDescent="0.2">
      <c r="A68" s="175">
        <v>26</v>
      </c>
      <c r="B68" s="176" t="s">
        <v>229</v>
      </c>
      <c r="C68" s="190" t="s">
        <v>230</v>
      </c>
      <c r="D68" s="177" t="s">
        <v>157</v>
      </c>
      <c r="E68" s="178">
        <v>10.34</v>
      </c>
      <c r="F68" s="179">
        <v>0</v>
      </c>
      <c r="G68" s="180">
        <f>ROUND(E68*F68,2)</f>
        <v>0</v>
      </c>
      <c r="H68" s="162">
        <v>127</v>
      </c>
      <c r="I68" s="161">
        <f>ROUND(E68*H68,2)</f>
        <v>1313.18</v>
      </c>
      <c r="J68" s="162">
        <v>129</v>
      </c>
      <c r="K68" s="161">
        <f>ROUND(E68*J68,2)</f>
        <v>1333.86</v>
      </c>
      <c r="L68" s="161">
        <v>21</v>
      </c>
      <c r="M68" s="161">
        <f>G68*(1+L68/100)</f>
        <v>0</v>
      </c>
      <c r="N68" s="161">
        <v>7.6999999999999996E-4</v>
      </c>
      <c r="O68" s="161">
        <f>ROUND(E68*N68,2)</f>
        <v>0.01</v>
      </c>
      <c r="P68" s="161">
        <v>0</v>
      </c>
      <c r="Q68" s="161">
        <f>ROUND(E68*P68,2)</f>
        <v>0</v>
      </c>
      <c r="R68" s="161"/>
      <c r="S68" s="161" t="s">
        <v>165</v>
      </c>
      <c r="T68" s="161" t="s">
        <v>166</v>
      </c>
      <c r="U68" s="161">
        <v>0.37341999999999997</v>
      </c>
      <c r="V68" s="161">
        <f>ROUND(E68*U68,2)</f>
        <v>3.86</v>
      </c>
      <c r="W68" s="161"/>
      <c r="X68" s="152"/>
      <c r="Y68" s="152"/>
      <c r="Z68" s="152"/>
      <c r="AA68" s="152"/>
      <c r="AB68" s="152"/>
      <c r="AC68" s="152"/>
      <c r="AD68" s="152"/>
      <c r="AE68" s="152"/>
      <c r="AF68" s="152"/>
      <c r="AG68" s="152" t="s">
        <v>143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59"/>
      <c r="B69" s="160"/>
      <c r="C69" s="257" t="s">
        <v>231</v>
      </c>
      <c r="D69" s="258"/>
      <c r="E69" s="258"/>
      <c r="F69" s="258"/>
      <c r="G69" s="258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52"/>
      <c r="Y69" s="152"/>
      <c r="Z69" s="152"/>
      <c r="AA69" s="152"/>
      <c r="AB69" s="152"/>
      <c r="AC69" s="152"/>
      <c r="AD69" s="152"/>
      <c r="AE69" s="152"/>
      <c r="AF69" s="152"/>
      <c r="AG69" s="152" t="s">
        <v>198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59"/>
      <c r="B70" s="160"/>
      <c r="C70" s="191" t="s">
        <v>232</v>
      </c>
      <c r="D70" s="163"/>
      <c r="E70" s="164">
        <v>10.34</v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52"/>
      <c r="Y70" s="152"/>
      <c r="Z70" s="152"/>
      <c r="AA70" s="152"/>
      <c r="AB70" s="152"/>
      <c r="AC70" s="152"/>
      <c r="AD70" s="152"/>
      <c r="AE70" s="152"/>
      <c r="AF70" s="152"/>
      <c r="AG70" s="152" t="s">
        <v>145</v>
      </c>
      <c r="AH70" s="152">
        <v>5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75">
        <v>27</v>
      </c>
      <c r="B71" s="176" t="s">
        <v>233</v>
      </c>
      <c r="C71" s="190" t="s">
        <v>234</v>
      </c>
      <c r="D71" s="177" t="s">
        <v>157</v>
      </c>
      <c r="E71" s="178">
        <v>10.34</v>
      </c>
      <c r="F71" s="179">
        <v>0</v>
      </c>
      <c r="G71" s="180">
        <f>ROUND(E71*F71,2)</f>
        <v>0</v>
      </c>
      <c r="H71" s="162">
        <v>0</v>
      </c>
      <c r="I71" s="161">
        <f>ROUND(E71*H71,2)</f>
        <v>0</v>
      </c>
      <c r="J71" s="162">
        <v>79.3</v>
      </c>
      <c r="K71" s="161">
        <f>ROUND(E71*J71,2)</f>
        <v>819.96</v>
      </c>
      <c r="L71" s="161">
        <v>21</v>
      </c>
      <c r="M71" s="161">
        <f>G71*(1+L71/100)</f>
        <v>0</v>
      </c>
      <c r="N71" s="161">
        <v>1.9000000000000001E-4</v>
      </c>
      <c r="O71" s="161">
        <f>ROUND(E71*N71,2)</f>
        <v>0</v>
      </c>
      <c r="P71" s="161">
        <v>0</v>
      </c>
      <c r="Q71" s="161">
        <f>ROUND(E71*P71,2)</f>
        <v>0</v>
      </c>
      <c r="R71" s="161"/>
      <c r="S71" s="161" t="s">
        <v>165</v>
      </c>
      <c r="T71" s="161" t="s">
        <v>142</v>
      </c>
      <c r="U71" s="161">
        <v>4.7E-2</v>
      </c>
      <c r="V71" s="161">
        <f>ROUND(E71*U71,2)</f>
        <v>0.49</v>
      </c>
      <c r="W71" s="161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143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ht="22.5" outlineLevel="1" x14ac:dyDescent="0.2">
      <c r="A72" s="159"/>
      <c r="B72" s="160"/>
      <c r="C72" s="257" t="s">
        <v>235</v>
      </c>
      <c r="D72" s="258"/>
      <c r="E72" s="258"/>
      <c r="F72" s="258"/>
      <c r="G72" s="258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52"/>
      <c r="Y72" s="152"/>
      <c r="Z72" s="152"/>
      <c r="AA72" s="152"/>
      <c r="AB72" s="152"/>
      <c r="AC72" s="152"/>
      <c r="AD72" s="152"/>
      <c r="AE72" s="152"/>
      <c r="AF72" s="152"/>
      <c r="AG72" s="152" t="s">
        <v>198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87" t="str">
        <f>C72</f>
        <v xml:space="preserve"> hydrofobizační organokřemičitý prostředek v lakovém benzinu s neutrálním katalyzátorem, křemičitý gel nevytváří na povrchu žádné optické změny ani souvislý film, póry zůstávají volné</v>
      </c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191" t="s">
        <v>236</v>
      </c>
      <c r="D73" s="163"/>
      <c r="E73" s="164">
        <v>10.34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52"/>
      <c r="Y73" s="152"/>
      <c r="Z73" s="152"/>
      <c r="AA73" s="152"/>
      <c r="AB73" s="152"/>
      <c r="AC73" s="152"/>
      <c r="AD73" s="152"/>
      <c r="AE73" s="152"/>
      <c r="AF73" s="152"/>
      <c r="AG73" s="152" t="s">
        <v>145</v>
      </c>
      <c r="AH73" s="152">
        <v>5</v>
      </c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x14ac:dyDescent="0.2">
      <c r="A74" s="169" t="s">
        <v>137</v>
      </c>
      <c r="B74" s="170" t="s">
        <v>76</v>
      </c>
      <c r="C74" s="189" t="s">
        <v>77</v>
      </c>
      <c r="D74" s="171"/>
      <c r="E74" s="172"/>
      <c r="F74" s="173"/>
      <c r="G74" s="174">
        <f>SUMIF(AG75:AG75,"&lt;&gt;NOR",G75:G75)</f>
        <v>0</v>
      </c>
      <c r="H74" s="168"/>
      <c r="I74" s="168">
        <f>SUM(I75:I75)</f>
        <v>0</v>
      </c>
      <c r="J74" s="168"/>
      <c r="K74" s="168">
        <f>SUM(K75:K75)</f>
        <v>1409.2</v>
      </c>
      <c r="L74" s="168"/>
      <c r="M74" s="168">
        <f>SUM(M75:M75)</f>
        <v>0</v>
      </c>
      <c r="N74" s="168"/>
      <c r="O74" s="168">
        <f>SUM(O75:O75)</f>
        <v>0.67</v>
      </c>
      <c r="P74" s="168"/>
      <c r="Q74" s="168">
        <f>SUM(Q75:Q75)</f>
        <v>0</v>
      </c>
      <c r="R74" s="168"/>
      <c r="S74" s="168"/>
      <c r="T74" s="168"/>
      <c r="U74" s="168"/>
      <c r="V74" s="168">
        <f>SUM(V75:V75)</f>
        <v>0</v>
      </c>
      <c r="W74" s="168"/>
      <c r="AG74" t="s">
        <v>138</v>
      </c>
    </row>
    <row r="75" spans="1:60" ht="33.75" outlineLevel="1" x14ac:dyDescent="0.2">
      <c r="A75" s="181">
        <v>28</v>
      </c>
      <c r="B75" s="182" t="s">
        <v>237</v>
      </c>
      <c r="C75" s="192" t="s">
        <v>238</v>
      </c>
      <c r="D75" s="183" t="s">
        <v>157</v>
      </c>
      <c r="E75" s="184">
        <v>2.6</v>
      </c>
      <c r="F75" s="185">
        <v>0</v>
      </c>
      <c r="G75" s="186">
        <f>ROUND(E75*F75,2)</f>
        <v>0</v>
      </c>
      <c r="H75" s="162">
        <v>0</v>
      </c>
      <c r="I75" s="161">
        <f>ROUND(E75*H75,2)</f>
        <v>0</v>
      </c>
      <c r="J75" s="162">
        <v>542</v>
      </c>
      <c r="K75" s="161">
        <f>ROUND(E75*J75,2)</f>
        <v>1409.2</v>
      </c>
      <c r="L75" s="161">
        <v>21</v>
      </c>
      <c r="M75" s="161">
        <f>G75*(1+L75/100)</f>
        <v>0</v>
      </c>
      <c r="N75" s="161">
        <v>0.25807000000000002</v>
      </c>
      <c r="O75" s="161">
        <f>ROUND(E75*N75,2)</f>
        <v>0.67</v>
      </c>
      <c r="P75" s="161">
        <v>0</v>
      </c>
      <c r="Q75" s="161">
        <f>ROUND(E75*P75,2)</f>
        <v>0</v>
      </c>
      <c r="R75" s="161"/>
      <c r="S75" s="161" t="s">
        <v>165</v>
      </c>
      <c r="T75" s="161" t="s">
        <v>142</v>
      </c>
      <c r="U75" s="161">
        <v>0</v>
      </c>
      <c r="V75" s="161">
        <f>ROUND(E75*U75,2)</f>
        <v>0</v>
      </c>
      <c r="W75" s="161"/>
      <c r="X75" s="152"/>
      <c r="Y75" s="152"/>
      <c r="Z75" s="152"/>
      <c r="AA75" s="152"/>
      <c r="AB75" s="152"/>
      <c r="AC75" s="152"/>
      <c r="AD75" s="152"/>
      <c r="AE75" s="152"/>
      <c r="AF75" s="152"/>
      <c r="AG75" s="152" t="s">
        <v>143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x14ac:dyDescent="0.2">
      <c r="A76" s="169" t="s">
        <v>137</v>
      </c>
      <c r="B76" s="170" t="s">
        <v>80</v>
      </c>
      <c r="C76" s="189" t="s">
        <v>81</v>
      </c>
      <c r="D76" s="171"/>
      <c r="E76" s="172"/>
      <c r="F76" s="173"/>
      <c r="G76" s="174">
        <f>SUMIF(AG77:AG79,"&lt;&gt;NOR",G77:G79)</f>
        <v>0</v>
      </c>
      <c r="H76" s="168"/>
      <c r="I76" s="168">
        <f>SUM(I77:I79)</f>
        <v>1239.69</v>
      </c>
      <c r="J76" s="168"/>
      <c r="K76" s="168">
        <f>SUM(K77:K79)</f>
        <v>1763.31</v>
      </c>
      <c r="L76" s="168"/>
      <c r="M76" s="168">
        <f>SUM(M77:M79)</f>
        <v>0</v>
      </c>
      <c r="N76" s="168"/>
      <c r="O76" s="168">
        <f>SUM(O77:O79)</f>
        <v>0.04</v>
      </c>
      <c r="P76" s="168"/>
      <c r="Q76" s="168">
        <f>SUM(Q77:Q79)</f>
        <v>0</v>
      </c>
      <c r="R76" s="168"/>
      <c r="S76" s="168"/>
      <c r="T76" s="168"/>
      <c r="U76" s="168"/>
      <c r="V76" s="168">
        <f>SUM(V77:V79)</f>
        <v>5.84</v>
      </c>
      <c r="W76" s="168"/>
      <c r="AG76" t="s">
        <v>138</v>
      </c>
    </row>
    <row r="77" spans="1:60" outlineLevel="1" x14ac:dyDescent="0.2">
      <c r="A77" s="175">
        <v>29</v>
      </c>
      <c r="B77" s="176" t="s">
        <v>239</v>
      </c>
      <c r="C77" s="190" t="s">
        <v>240</v>
      </c>
      <c r="D77" s="177" t="s">
        <v>157</v>
      </c>
      <c r="E77" s="178">
        <v>27.3</v>
      </c>
      <c r="F77" s="179">
        <v>0</v>
      </c>
      <c r="G77" s="180">
        <f>ROUND(E77*F77,2)</f>
        <v>0</v>
      </c>
      <c r="H77" s="162">
        <v>45.41</v>
      </c>
      <c r="I77" s="161">
        <f>ROUND(E77*H77,2)</f>
        <v>1239.69</v>
      </c>
      <c r="J77" s="162">
        <v>64.59</v>
      </c>
      <c r="K77" s="161">
        <f>ROUND(E77*J77,2)</f>
        <v>1763.31</v>
      </c>
      <c r="L77" s="161">
        <v>21</v>
      </c>
      <c r="M77" s="161">
        <f>G77*(1+L77/100)</f>
        <v>0</v>
      </c>
      <c r="N77" s="161">
        <v>1.58E-3</v>
      </c>
      <c r="O77" s="161">
        <f>ROUND(E77*N77,2)</f>
        <v>0.04</v>
      </c>
      <c r="P77" s="161">
        <v>0</v>
      </c>
      <c r="Q77" s="161">
        <f>ROUND(E77*P77,2)</f>
        <v>0</v>
      </c>
      <c r="R77" s="161"/>
      <c r="S77" s="161" t="s">
        <v>142</v>
      </c>
      <c r="T77" s="161" t="s">
        <v>142</v>
      </c>
      <c r="U77" s="161">
        <v>0.214</v>
      </c>
      <c r="V77" s="161">
        <f>ROUND(E77*U77,2)</f>
        <v>5.84</v>
      </c>
      <c r="W77" s="161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143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59"/>
      <c r="B78" s="160"/>
      <c r="C78" s="191" t="s">
        <v>241</v>
      </c>
      <c r="D78" s="163"/>
      <c r="E78" s="164">
        <v>7.7</v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52"/>
      <c r="Y78" s="152"/>
      <c r="Z78" s="152"/>
      <c r="AA78" s="152"/>
      <c r="AB78" s="152"/>
      <c r="AC78" s="152"/>
      <c r="AD78" s="152"/>
      <c r="AE78" s="152"/>
      <c r="AF78" s="152"/>
      <c r="AG78" s="152" t="s">
        <v>145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59"/>
      <c r="B79" s="160"/>
      <c r="C79" s="191" t="s">
        <v>242</v>
      </c>
      <c r="D79" s="163"/>
      <c r="E79" s="164">
        <v>19.600000000000001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52"/>
      <c r="Y79" s="152"/>
      <c r="Z79" s="152"/>
      <c r="AA79" s="152"/>
      <c r="AB79" s="152"/>
      <c r="AC79" s="152"/>
      <c r="AD79" s="152"/>
      <c r="AE79" s="152"/>
      <c r="AF79" s="152"/>
      <c r="AG79" s="152" t="s">
        <v>145</v>
      </c>
      <c r="AH79" s="152">
        <v>0</v>
      </c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ht="25.5" x14ac:dyDescent="0.2">
      <c r="A80" s="169" t="s">
        <v>137</v>
      </c>
      <c r="B80" s="170" t="s">
        <v>82</v>
      </c>
      <c r="C80" s="189" t="s">
        <v>83</v>
      </c>
      <c r="D80" s="171"/>
      <c r="E80" s="172"/>
      <c r="F80" s="173"/>
      <c r="G80" s="174">
        <f>SUMIF(AG81:AG82,"&lt;&gt;NOR",G81:G82)</f>
        <v>0</v>
      </c>
      <c r="H80" s="168"/>
      <c r="I80" s="168">
        <f>SUM(I81:I82)</f>
        <v>22.23</v>
      </c>
      <c r="J80" s="168"/>
      <c r="K80" s="168">
        <f>SUM(K81:K82)</f>
        <v>1318.92</v>
      </c>
      <c r="L80" s="168"/>
      <c r="M80" s="168">
        <f>SUM(M81:M82)</f>
        <v>0</v>
      </c>
      <c r="N80" s="168"/>
      <c r="O80" s="168">
        <f>SUM(O81:O82)</f>
        <v>0</v>
      </c>
      <c r="P80" s="168"/>
      <c r="Q80" s="168">
        <f>SUM(Q81:Q82)</f>
        <v>0</v>
      </c>
      <c r="R80" s="168"/>
      <c r="S80" s="168"/>
      <c r="T80" s="168"/>
      <c r="U80" s="168"/>
      <c r="V80" s="168">
        <f>SUM(V81:V82)</f>
        <v>4.66</v>
      </c>
      <c r="W80" s="168"/>
      <c r="AG80" t="s">
        <v>138</v>
      </c>
    </row>
    <row r="81" spans="1:60" outlineLevel="1" x14ac:dyDescent="0.2">
      <c r="A81" s="175">
        <v>30</v>
      </c>
      <c r="B81" s="176" t="s">
        <v>243</v>
      </c>
      <c r="C81" s="190" t="s">
        <v>244</v>
      </c>
      <c r="D81" s="177" t="s">
        <v>157</v>
      </c>
      <c r="E81" s="178">
        <v>15.12</v>
      </c>
      <c r="F81" s="179">
        <v>0</v>
      </c>
      <c r="G81" s="180">
        <f>ROUND(E81*F81,2)</f>
        <v>0</v>
      </c>
      <c r="H81" s="162">
        <v>1.47</v>
      </c>
      <c r="I81" s="161">
        <f>ROUND(E81*H81,2)</f>
        <v>22.23</v>
      </c>
      <c r="J81" s="162">
        <v>87.23</v>
      </c>
      <c r="K81" s="161">
        <f>ROUND(E81*J81,2)</f>
        <v>1318.92</v>
      </c>
      <c r="L81" s="161">
        <v>21</v>
      </c>
      <c r="M81" s="161">
        <f>G81*(1+L81/100)</f>
        <v>0</v>
      </c>
      <c r="N81" s="161">
        <v>4.0000000000000003E-5</v>
      </c>
      <c r="O81" s="161">
        <f>ROUND(E81*N81,2)</f>
        <v>0</v>
      </c>
      <c r="P81" s="161">
        <v>0</v>
      </c>
      <c r="Q81" s="161">
        <f>ROUND(E81*P81,2)</f>
        <v>0</v>
      </c>
      <c r="R81" s="161"/>
      <c r="S81" s="161" t="s">
        <v>142</v>
      </c>
      <c r="T81" s="161" t="s">
        <v>142</v>
      </c>
      <c r="U81" s="161">
        <v>0.308</v>
      </c>
      <c r="V81" s="161">
        <f>ROUND(E81*U81,2)</f>
        <v>4.66</v>
      </c>
      <c r="W81" s="161"/>
      <c r="X81" s="152"/>
      <c r="Y81" s="152"/>
      <c r="Z81" s="152"/>
      <c r="AA81" s="152"/>
      <c r="AB81" s="152"/>
      <c r="AC81" s="152"/>
      <c r="AD81" s="152"/>
      <c r="AE81" s="152"/>
      <c r="AF81" s="152"/>
      <c r="AG81" s="152" t="s">
        <v>143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159"/>
      <c r="B82" s="160"/>
      <c r="C82" s="191" t="s">
        <v>245</v>
      </c>
      <c r="D82" s="163"/>
      <c r="E82" s="164">
        <v>15.12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52"/>
      <c r="Y82" s="152"/>
      <c r="Z82" s="152"/>
      <c r="AA82" s="152"/>
      <c r="AB82" s="152"/>
      <c r="AC82" s="152"/>
      <c r="AD82" s="152"/>
      <c r="AE82" s="152"/>
      <c r="AF82" s="152"/>
      <c r="AG82" s="152" t="s">
        <v>145</v>
      </c>
      <c r="AH82" s="152">
        <v>0</v>
      </c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x14ac:dyDescent="0.2">
      <c r="A83" s="169" t="s">
        <v>137</v>
      </c>
      <c r="B83" s="170" t="s">
        <v>84</v>
      </c>
      <c r="C83" s="189" t="s">
        <v>85</v>
      </c>
      <c r="D83" s="171"/>
      <c r="E83" s="172"/>
      <c r="F83" s="173"/>
      <c r="G83" s="174">
        <f>SUMIF(AG84:AG102,"&lt;&gt;NOR",G84:G102)</f>
        <v>0</v>
      </c>
      <c r="H83" s="168"/>
      <c r="I83" s="168">
        <f>SUM(I84:I102)</f>
        <v>4023.7</v>
      </c>
      <c r="J83" s="168"/>
      <c r="K83" s="168">
        <f>SUM(K84:K102)</f>
        <v>13329.439999999999</v>
      </c>
      <c r="L83" s="168"/>
      <c r="M83" s="168">
        <f>SUM(M84:M102)</f>
        <v>0</v>
      </c>
      <c r="N83" s="168"/>
      <c r="O83" s="168">
        <f>SUM(O84:O102)</f>
        <v>0</v>
      </c>
      <c r="P83" s="168"/>
      <c r="Q83" s="168">
        <f>SUM(Q84:Q102)</f>
        <v>5.61</v>
      </c>
      <c r="R83" s="168"/>
      <c r="S83" s="168"/>
      <c r="T83" s="168"/>
      <c r="U83" s="168"/>
      <c r="V83" s="168">
        <f>SUM(V84:V102)</f>
        <v>40.100000000000009</v>
      </c>
      <c r="W83" s="168"/>
      <c r="AG83" t="s">
        <v>138</v>
      </c>
    </row>
    <row r="84" spans="1:60" outlineLevel="1" x14ac:dyDescent="0.2">
      <c r="A84" s="181">
        <v>31</v>
      </c>
      <c r="B84" s="182" t="s">
        <v>246</v>
      </c>
      <c r="C84" s="192" t="s">
        <v>247</v>
      </c>
      <c r="D84" s="183" t="s">
        <v>157</v>
      </c>
      <c r="E84" s="184">
        <v>2.6</v>
      </c>
      <c r="F84" s="185">
        <v>0</v>
      </c>
      <c r="G84" s="186">
        <f>ROUND(E84*F84,2)</f>
        <v>0</v>
      </c>
      <c r="H84" s="162">
        <v>0</v>
      </c>
      <c r="I84" s="161">
        <f>ROUND(E84*H84,2)</f>
        <v>0</v>
      </c>
      <c r="J84" s="162">
        <v>125</v>
      </c>
      <c r="K84" s="161">
        <f>ROUND(E84*J84,2)</f>
        <v>325</v>
      </c>
      <c r="L84" s="161">
        <v>21</v>
      </c>
      <c r="M84" s="161">
        <f>G84*(1+L84/100)</f>
        <v>0</v>
      </c>
      <c r="N84" s="161">
        <v>0</v>
      </c>
      <c r="O84" s="161">
        <f>ROUND(E84*N84,2)</f>
        <v>0</v>
      </c>
      <c r="P84" s="161">
        <v>0.122</v>
      </c>
      <c r="Q84" s="161">
        <f>ROUND(E84*P84,2)</f>
        <v>0.32</v>
      </c>
      <c r="R84" s="161"/>
      <c r="S84" s="161" t="s">
        <v>142</v>
      </c>
      <c r="T84" s="161" t="s">
        <v>166</v>
      </c>
      <c r="U84" s="161">
        <v>0.20200000000000001</v>
      </c>
      <c r="V84" s="161">
        <f>ROUND(E84*U84,2)</f>
        <v>0.53</v>
      </c>
      <c r="W84" s="161"/>
      <c r="X84" s="152"/>
      <c r="Y84" s="152"/>
      <c r="Z84" s="152"/>
      <c r="AA84" s="152"/>
      <c r="AB84" s="152"/>
      <c r="AC84" s="152"/>
      <c r="AD84" s="152"/>
      <c r="AE84" s="152"/>
      <c r="AF84" s="152"/>
      <c r="AG84" s="152" t="s">
        <v>143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ht="22.5" outlineLevel="1" x14ac:dyDescent="0.2">
      <c r="A85" s="175">
        <v>32</v>
      </c>
      <c r="B85" s="176" t="s">
        <v>248</v>
      </c>
      <c r="C85" s="190" t="s">
        <v>249</v>
      </c>
      <c r="D85" s="177" t="s">
        <v>141</v>
      </c>
      <c r="E85" s="178">
        <v>0.26</v>
      </c>
      <c r="F85" s="179">
        <v>0</v>
      </c>
      <c r="G85" s="180">
        <f>ROUND(E85*F85,2)</f>
        <v>0</v>
      </c>
      <c r="H85" s="162">
        <v>0</v>
      </c>
      <c r="I85" s="161">
        <f>ROUND(E85*H85,2)</f>
        <v>0</v>
      </c>
      <c r="J85" s="162">
        <v>3035</v>
      </c>
      <c r="K85" s="161">
        <f>ROUND(E85*J85,2)</f>
        <v>789.1</v>
      </c>
      <c r="L85" s="161">
        <v>21</v>
      </c>
      <c r="M85" s="161">
        <f>G85*(1+L85/100)</f>
        <v>0</v>
      </c>
      <c r="N85" s="161">
        <v>0</v>
      </c>
      <c r="O85" s="161">
        <f>ROUND(E85*N85,2)</f>
        <v>0</v>
      </c>
      <c r="P85" s="161">
        <v>2.2000000000000002</v>
      </c>
      <c r="Q85" s="161">
        <f>ROUND(E85*P85,2)</f>
        <v>0.56999999999999995</v>
      </c>
      <c r="R85" s="161"/>
      <c r="S85" s="161" t="s">
        <v>142</v>
      </c>
      <c r="T85" s="161" t="s">
        <v>142</v>
      </c>
      <c r="U85" s="161">
        <v>12.56</v>
      </c>
      <c r="V85" s="161">
        <f>ROUND(E85*U85,2)</f>
        <v>3.27</v>
      </c>
      <c r="W85" s="161"/>
      <c r="X85" s="152"/>
      <c r="Y85" s="152"/>
      <c r="Z85" s="152"/>
      <c r="AA85" s="152"/>
      <c r="AB85" s="152"/>
      <c r="AC85" s="152"/>
      <c r="AD85" s="152"/>
      <c r="AE85" s="152"/>
      <c r="AF85" s="152"/>
      <c r="AG85" s="152" t="s">
        <v>143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59"/>
      <c r="B86" s="160"/>
      <c r="C86" s="191" t="s">
        <v>250</v>
      </c>
      <c r="D86" s="163"/>
      <c r="E86" s="164">
        <v>0.26</v>
      </c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52"/>
      <c r="Y86" s="152"/>
      <c r="Z86" s="152"/>
      <c r="AA86" s="152"/>
      <c r="AB86" s="152"/>
      <c r="AC86" s="152"/>
      <c r="AD86" s="152"/>
      <c r="AE86" s="152"/>
      <c r="AF86" s="152"/>
      <c r="AG86" s="152" t="s">
        <v>145</v>
      </c>
      <c r="AH86" s="152">
        <v>0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75">
        <v>33</v>
      </c>
      <c r="B87" s="176" t="s">
        <v>251</v>
      </c>
      <c r="C87" s="190" t="s">
        <v>252</v>
      </c>
      <c r="D87" s="177" t="s">
        <v>164</v>
      </c>
      <c r="E87" s="178">
        <v>3.8</v>
      </c>
      <c r="F87" s="179">
        <v>0</v>
      </c>
      <c r="G87" s="180">
        <f>ROUND(E87*F87,2)</f>
        <v>0</v>
      </c>
      <c r="H87" s="162">
        <v>876.04</v>
      </c>
      <c r="I87" s="161">
        <f>ROUND(E87*H87,2)</f>
        <v>3328.95</v>
      </c>
      <c r="J87" s="162">
        <v>1413.96</v>
      </c>
      <c r="K87" s="161">
        <f>ROUND(E87*J87,2)</f>
        <v>5373.05</v>
      </c>
      <c r="L87" s="161">
        <v>21</v>
      </c>
      <c r="M87" s="161">
        <f>G87*(1+L87/100)</f>
        <v>0</v>
      </c>
      <c r="N87" s="161">
        <v>0</v>
      </c>
      <c r="O87" s="161">
        <f>ROUND(E87*N87,2)</f>
        <v>0</v>
      </c>
      <c r="P87" s="161">
        <v>2.14E-3</v>
      </c>
      <c r="Q87" s="161">
        <f>ROUND(E87*P87,2)</f>
        <v>0.01</v>
      </c>
      <c r="R87" s="161"/>
      <c r="S87" s="161" t="s">
        <v>142</v>
      </c>
      <c r="T87" s="161" t="s">
        <v>142</v>
      </c>
      <c r="U87" s="161">
        <v>3.5</v>
      </c>
      <c r="V87" s="161">
        <f>ROUND(E87*U87,2)</f>
        <v>13.3</v>
      </c>
      <c r="W87" s="161"/>
      <c r="X87" s="152"/>
      <c r="Y87" s="152"/>
      <c r="Z87" s="152"/>
      <c r="AA87" s="152"/>
      <c r="AB87" s="152"/>
      <c r="AC87" s="152"/>
      <c r="AD87" s="152"/>
      <c r="AE87" s="152"/>
      <c r="AF87" s="152"/>
      <c r="AG87" s="152" t="s">
        <v>143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59"/>
      <c r="B88" s="160"/>
      <c r="C88" s="191" t="s">
        <v>253</v>
      </c>
      <c r="D88" s="163"/>
      <c r="E88" s="164">
        <v>3.8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52"/>
      <c r="Y88" s="152"/>
      <c r="Z88" s="152"/>
      <c r="AA88" s="152"/>
      <c r="AB88" s="152"/>
      <c r="AC88" s="152"/>
      <c r="AD88" s="152"/>
      <c r="AE88" s="152"/>
      <c r="AF88" s="152"/>
      <c r="AG88" s="152" t="s">
        <v>145</v>
      </c>
      <c r="AH88" s="152">
        <v>0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81">
        <v>34</v>
      </c>
      <c r="B89" s="182" t="s">
        <v>254</v>
      </c>
      <c r="C89" s="192" t="s">
        <v>255</v>
      </c>
      <c r="D89" s="183" t="s">
        <v>164</v>
      </c>
      <c r="E89" s="184">
        <v>7.95</v>
      </c>
      <c r="F89" s="185">
        <v>0</v>
      </c>
      <c r="G89" s="186">
        <f>ROUND(E89*F89,2)</f>
        <v>0</v>
      </c>
      <c r="H89" s="162">
        <v>87.39</v>
      </c>
      <c r="I89" s="161">
        <f>ROUND(E89*H89,2)</f>
        <v>694.75</v>
      </c>
      <c r="J89" s="162">
        <v>379.61</v>
      </c>
      <c r="K89" s="161">
        <f>ROUND(E89*J89,2)</f>
        <v>3017.9</v>
      </c>
      <c r="L89" s="161">
        <v>21</v>
      </c>
      <c r="M89" s="161">
        <f>G89*(1+L89/100)</f>
        <v>0</v>
      </c>
      <c r="N89" s="161">
        <v>0</v>
      </c>
      <c r="O89" s="161">
        <f>ROUND(E89*N89,2)</f>
        <v>0</v>
      </c>
      <c r="P89" s="161">
        <v>4.6000000000000001E-4</v>
      </c>
      <c r="Q89" s="161">
        <f>ROUND(E89*P89,2)</f>
        <v>0</v>
      </c>
      <c r="R89" s="161"/>
      <c r="S89" s="161" t="s">
        <v>142</v>
      </c>
      <c r="T89" s="161" t="s">
        <v>142</v>
      </c>
      <c r="U89" s="161">
        <v>0.9</v>
      </c>
      <c r="V89" s="161">
        <f>ROUND(E89*U89,2)</f>
        <v>7.16</v>
      </c>
      <c r="W89" s="161"/>
      <c r="X89" s="152"/>
      <c r="Y89" s="152"/>
      <c r="Z89" s="152"/>
      <c r="AA89" s="152"/>
      <c r="AB89" s="152"/>
      <c r="AC89" s="152"/>
      <c r="AD89" s="152"/>
      <c r="AE89" s="152"/>
      <c r="AF89" s="152"/>
      <c r="AG89" s="152" t="s">
        <v>143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2.5" outlineLevel="1" x14ac:dyDescent="0.2">
      <c r="A90" s="175">
        <v>35</v>
      </c>
      <c r="B90" s="176" t="s">
        <v>256</v>
      </c>
      <c r="C90" s="190" t="s">
        <v>257</v>
      </c>
      <c r="D90" s="177" t="s">
        <v>157</v>
      </c>
      <c r="E90" s="178">
        <v>8.83</v>
      </c>
      <c r="F90" s="179">
        <v>0</v>
      </c>
      <c r="G90" s="180">
        <f>ROUND(E90*F90,2)</f>
        <v>0</v>
      </c>
      <c r="H90" s="162">
        <v>0</v>
      </c>
      <c r="I90" s="161">
        <f>ROUND(E90*H90,2)</f>
        <v>0</v>
      </c>
      <c r="J90" s="162">
        <v>7.3</v>
      </c>
      <c r="K90" s="161">
        <f>ROUND(E90*J90,2)</f>
        <v>64.459999999999994</v>
      </c>
      <c r="L90" s="161">
        <v>21</v>
      </c>
      <c r="M90" s="161">
        <f>G90*(1+L90/100)</f>
        <v>0</v>
      </c>
      <c r="N90" s="161">
        <v>0</v>
      </c>
      <c r="O90" s="161">
        <f>ROUND(E90*N90,2)</f>
        <v>0</v>
      </c>
      <c r="P90" s="161">
        <v>4.0000000000000001E-3</v>
      </c>
      <c r="Q90" s="161">
        <f>ROUND(E90*P90,2)</f>
        <v>0.04</v>
      </c>
      <c r="R90" s="161"/>
      <c r="S90" s="161" t="s">
        <v>142</v>
      </c>
      <c r="T90" s="161" t="s">
        <v>142</v>
      </c>
      <c r="U90" s="161">
        <v>0.03</v>
      </c>
      <c r="V90" s="161">
        <f>ROUND(E90*U90,2)</f>
        <v>0.26</v>
      </c>
      <c r="W90" s="161"/>
      <c r="X90" s="152"/>
      <c r="Y90" s="152"/>
      <c r="Z90" s="152"/>
      <c r="AA90" s="152"/>
      <c r="AB90" s="152"/>
      <c r="AC90" s="152"/>
      <c r="AD90" s="152"/>
      <c r="AE90" s="152"/>
      <c r="AF90" s="152"/>
      <c r="AG90" s="152" t="s">
        <v>143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59"/>
      <c r="B91" s="160"/>
      <c r="C91" s="191" t="s">
        <v>258</v>
      </c>
      <c r="D91" s="163"/>
      <c r="E91" s="164">
        <v>6.58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52"/>
      <c r="Y91" s="152"/>
      <c r="Z91" s="152"/>
      <c r="AA91" s="152"/>
      <c r="AB91" s="152"/>
      <c r="AC91" s="152"/>
      <c r="AD91" s="152"/>
      <c r="AE91" s="152"/>
      <c r="AF91" s="152"/>
      <c r="AG91" s="152" t="s">
        <v>145</v>
      </c>
      <c r="AH91" s="152">
        <v>0</v>
      </c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59"/>
      <c r="B92" s="160"/>
      <c r="C92" s="191" t="s">
        <v>259</v>
      </c>
      <c r="D92" s="163"/>
      <c r="E92" s="164">
        <v>2.25</v>
      </c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52"/>
      <c r="Y92" s="152"/>
      <c r="Z92" s="152"/>
      <c r="AA92" s="152"/>
      <c r="AB92" s="152"/>
      <c r="AC92" s="152"/>
      <c r="AD92" s="152"/>
      <c r="AE92" s="152"/>
      <c r="AF92" s="152"/>
      <c r="AG92" s="152" t="s">
        <v>145</v>
      </c>
      <c r="AH92" s="152">
        <v>0</v>
      </c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75">
        <v>36</v>
      </c>
      <c r="B93" s="176" t="s">
        <v>260</v>
      </c>
      <c r="C93" s="190" t="s">
        <v>261</v>
      </c>
      <c r="D93" s="177" t="s">
        <v>157</v>
      </c>
      <c r="E93" s="178">
        <v>38.747999999999998</v>
      </c>
      <c r="F93" s="179">
        <v>0</v>
      </c>
      <c r="G93" s="180">
        <f>ROUND(E93*F93,2)</f>
        <v>0</v>
      </c>
      <c r="H93" s="162">
        <v>0</v>
      </c>
      <c r="I93" s="161">
        <f>ROUND(E93*H93,2)</f>
        <v>0</v>
      </c>
      <c r="J93" s="162">
        <v>19.3</v>
      </c>
      <c r="K93" s="161">
        <f>ROUND(E93*J93,2)</f>
        <v>747.84</v>
      </c>
      <c r="L93" s="161">
        <v>21</v>
      </c>
      <c r="M93" s="161">
        <f>G93*(1+L93/100)</f>
        <v>0</v>
      </c>
      <c r="N93" s="161">
        <v>0</v>
      </c>
      <c r="O93" s="161">
        <f>ROUND(E93*N93,2)</f>
        <v>0</v>
      </c>
      <c r="P93" s="161">
        <v>0.01</v>
      </c>
      <c r="Q93" s="161">
        <f>ROUND(E93*P93,2)</f>
        <v>0.39</v>
      </c>
      <c r="R93" s="161"/>
      <c r="S93" s="161" t="s">
        <v>142</v>
      </c>
      <c r="T93" s="161" t="s">
        <v>142</v>
      </c>
      <c r="U93" s="161">
        <v>0.08</v>
      </c>
      <c r="V93" s="161">
        <f>ROUND(E93*U93,2)</f>
        <v>3.1</v>
      </c>
      <c r="W93" s="161"/>
      <c r="X93" s="152"/>
      <c r="Y93" s="152"/>
      <c r="Z93" s="152"/>
      <c r="AA93" s="152"/>
      <c r="AB93" s="152"/>
      <c r="AC93" s="152"/>
      <c r="AD93" s="152"/>
      <c r="AE93" s="152"/>
      <c r="AF93" s="152"/>
      <c r="AG93" s="152" t="s">
        <v>143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59"/>
      <c r="B94" s="160"/>
      <c r="C94" s="191" t="s">
        <v>262</v>
      </c>
      <c r="D94" s="163"/>
      <c r="E94" s="164">
        <v>43.707999999999998</v>
      </c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52"/>
      <c r="Y94" s="152"/>
      <c r="Z94" s="152"/>
      <c r="AA94" s="152"/>
      <c r="AB94" s="152"/>
      <c r="AC94" s="152"/>
      <c r="AD94" s="152"/>
      <c r="AE94" s="152"/>
      <c r="AF94" s="152"/>
      <c r="AG94" s="152" t="s">
        <v>145</v>
      </c>
      <c r="AH94" s="152">
        <v>0</v>
      </c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1" x14ac:dyDescent="0.2">
      <c r="A95" s="159"/>
      <c r="B95" s="160"/>
      <c r="C95" s="191" t="s">
        <v>263</v>
      </c>
      <c r="D95" s="163"/>
      <c r="E95" s="164">
        <v>-6.6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52"/>
      <c r="Y95" s="152"/>
      <c r="Z95" s="152"/>
      <c r="AA95" s="152"/>
      <c r="AB95" s="152"/>
      <c r="AC95" s="152"/>
      <c r="AD95" s="152"/>
      <c r="AE95" s="152"/>
      <c r="AF95" s="152"/>
      <c r="AG95" s="152" t="s">
        <v>145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59"/>
      <c r="B96" s="160"/>
      <c r="C96" s="191" t="s">
        <v>264</v>
      </c>
      <c r="D96" s="163"/>
      <c r="E96" s="164">
        <v>1.64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52"/>
      <c r="Y96" s="152"/>
      <c r="Z96" s="152"/>
      <c r="AA96" s="152"/>
      <c r="AB96" s="152"/>
      <c r="AC96" s="152"/>
      <c r="AD96" s="152"/>
      <c r="AE96" s="152"/>
      <c r="AF96" s="152"/>
      <c r="AG96" s="152" t="s">
        <v>145</v>
      </c>
      <c r="AH96" s="152">
        <v>0</v>
      </c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75">
        <v>37</v>
      </c>
      <c r="B97" s="176" t="s">
        <v>265</v>
      </c>
      <c r="C97" s="190" t="s">
        <v>266</v>
      </c>
      <c r="D97" s="177" t="s">
        <v>157</v>
      </c>
      <c r="E97" s="178">
        <v>59.41</v>
      </c>
      <c r="F97" s="179">
        <v>0</v>
      </c>
      <c r="G97" s="180">
        <f>ROUND(E97*F97,2)</f>
        <v>0</v>
      </c>
      <c r="H97" s="162">
        <v>0</v>
      </c>
      <c r="I97" s="161">
        <f>ROUND(E97*H97,2)</f>
        <v>0</v>
      </c>
      <c r="J97" s="162">
        <v>50.7</v>
      </c>
      <c r="K97" s="161">
        <f>ROUND(E97*J97,2)</f>
        <v>3012.09</v>
      </c>
      <c r="L97" s="161">
        <v>21</v>
      </c>
      <c r="M97" s="161">
        <f>G97*(1+L97/100)</f>
        <v>0</v>
      </c>
      <c r="N97" s="161">
        <v>0</v>
      </c>
      <c r="O97" s="161">
        <f>ROUND(E97*N97,2)</f>
        <v>0</v>
      </c>
      <c r="P97" s="161">
        <v>7.1999999999999995E-2</v>
      </c>
      <c r="Q97" s="161">
        <f>ROUND(E97*P97,2)</f>
        <v>4.28</v>
      </c>
      <c r="R97" s="161"/>
      <c r="S97" s="161" t="s">
        <v>142</v>
      </c>
      <c r="T97" s="161" t="s">
        <v>142</v>
      </c>
      <c r="U97" s="161">
        <v>0.21</v>
      </c>
      <c r="V97" s="161">
        <f>ROUND(E97*U97,2)</f>
        <v>12.48</v>
      </c>
      <c r="W97" s="161"/>
      <c r="X97" s="152"/>
      <c r="Y97" s="152"/>
      <c r="Z97" s="152"/>
      <c r="AA97" s="152"/>
      <c r="AB97" s="152"/>
      <c r="AC97" s="152"/>
      <c r="AD97" s="152"/>
      <c r="AE97" s="152"/>
      <c r="AF97" s="152"/>
      <c r="AG97" s="152" t="s">
        <v>143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59"/>
      <c r="B98" s="160"/>
      <c r="C98" s="191" t="s">
        <v>267</v>
      </c>
      <c r="D98" s="163"/>
      <c r="E98" s="164">
        <v>13.15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52"/>
      <c r="Y98" s="152"/>
      <c r="Z98" s="152"/>
      <c r="AA98" s="152"/>
      <c r="AB98" s="152"/>
      <c r="AC98" s="152"/>
      <c r="AD98" s="152"/>
      <c r="AE98" s="152"/>
      <c r="AF98" s="152"/>
      <c r="AG98" s="152" t="s">
        <v>145</v>
      </c>
      <c r="AH98" s="152">
        <v>0</v>
      </c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59"/>
      <c r="B99" s="160"/>
      <c r="C99" s="191" t="s">
        <v>268</v>
      </c>
      <c r="D99" s="163"/>
      <c r="E99" s="164">
        <v>11.935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52"/>
      <c r="Y99" s="152"/>
      <c r="Z99" s="152"/>
      <c r="AA99" s="152"/>
      <c r="AB99" s="152"/>
      <c r="AC99" s="152"/>
      <c r="AD99" s="152"/>
      <c r="AE99" s="152"/>
      <c r="AF99" s="152"/>
      <c r="AG99" s="152" t="s">
        <v>145</v>
      </c>
      <c r="AH99" s="152">
        <v>0</v>
      </c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59"/>
      <c r="B100" s="160"/>
      <c r="C100" s="191" t="s">
        <v>269</v>
      </c>
      <c r="D100" s="163"/>
      <c r="E100" s="164">
        <v>14.65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 t="s">
        <v>145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59"/>
      <c r="B101" s="160"/>
      <c r="C101" s="191" t="s">
        <v>270</v>
      </c>
      <c r="D101" s="163"/>
      <c r="E101" s="164">
        <v>11.75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 t="s">
        <v>145</v>
      </c>
      <c r="AH101" s="152">
        <v>0</v>
      </c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9"/>
      <c r="B102" s="160"/>
      <c r="C102" s="191" t="s">
        <v>271</v>
      </c>
      <c r="D102" s="163"/>
      <c r="E102" s="164">
        <v>7.9249999999999998</v>
      </c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 t="s">
        <v>145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x14ac:dyDescent="0.2">
      <c r="A103" s="169" t="s">
        <v>137</v>
      </c>
      <c r="B103" s="170" t="s">
        <v>86</v>
      </c>
      <c r="C103" s="189" t="s">
        <v>87</v>
      </c>
      <c r="D103" s="171"/>
      <c r="E103" s="172"/>
      <c r="F103" s="173"/>
      <c r="G103" s="174">
        <f>SUMIF(AG104:AG104,"&lt;&gt;NOR",G104:G104)</f>
        <v>0</v>
      </c>
      <c r="H103" s="168"/>
      <c r="I103" s="168">
        <f>SUM(I104:I104)</f>
        <v>0</v>
      </c>
      <c r="J103" s="168"/>
      <c r="K103" s="168">
        <f>SUM(K104:K104)</f>
        <v>2076.52</v>
      </c>
      <c r="L103" s="168"/>
      <c r="M103" s="168">
        <f>SUM(M104:M104)</f>
        <v>0</v>
      </c>
      <c r="N103" s="168"/>
      <c r="O103" s="168">
        <f>SUM(O104:O104)</f>
        <v>0</v>
      </c>
      <c r="P103" s="168"/>
      <c r="Q103" s="168">
        <f>SUM(Q104:Q104)</f>
        <v>0</v>
      </c>
      <c r="R103" s="168"/>
      <c r="S103" s="168"/>
      <c r="T103" s="168"/>
      <c r="U103" s="168"/>
      <c r="V103" s="168">
        <f>SUM(V104:V104)</f>
        <v>6.94</v>
      </c>
      <c r="W103" s="168"/>
      <c r="AG103" t="s">
        <v>138</v>
      </c>
    </row>
    <row r="104" spans="1:60" outlineLevel="1" x14ac:dyDescent="0.2">
      <c r="A104" s="181">
        <v>38</v>
      </c>
      <c r="B104" s="182" t="s">
        <v>272</v>
      </c>
      <c r="C104" s="192" t="s">
        <v>273</v>
      </c>
      <c r="D104" s="183" t="s">
        <v>274</v>
      </c>
      <c r="E104" s="184">
        <v>7.3897399999999998</v>
      </c>
      <c r="F104" s="185">
        <v>0</v>
      </c>
      <c r="G104" s="186">
        <f>ROUND(E104*F104,2)</f>
        <v>0</v>
      </c>
      <c r="H104" s="162">
        <v>0</v>
      </c>
      <c r="I104" s="161">
        <f>ROUND(E104*H104,2)</f>
        <v>0</v>
      </c>
      <c r="J104" s="162">
        <v>281</v>
      </c>
      <c r="K104" s="161">
        <f>ROUND(E104*J104,2)</f>
        <v>2076.52</v>
      </c>
      <c r="L104" s="161">
        <v>21</v>
      </c>
      <c r="M104" s="161">
        <f>G104*(1+L104/100)</f>
        <v>0</v>
      </c>
      <c r="N104" s="161">
        <v>0</v>
      </c>
      <c r="O104" s="161">
        <f>ROUND(E104*N104,2)</f>
        <v>0</v>
      </c>
      <c r="P104" s="161">
        <v>0</v>
      </c>
      <c r="Q104" s="161">
        <f>ROUND(E104*P104,2)</f>
        <v>0</v>
      </c>
      <c r="R104" s="161"/>
      <c r="S104" s="161" t="s">
        <v>142</v>
      </c>
      <c r="T104" s="161" t="s">
        <v>142</v>
      </c>
      <c r="U104" s="161">
        <v>0.9385</v>
      </c>
      <c r="V104" s="161">
        <f>ROUND(E104*U104,2)</f>
        <v>6.94</v>
      </c>
      <c r="W104" s="161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 t="s">
        <v>275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x14ac:dyDescent="0.2">
      <c r="A105" s="169" t="s">
        <v>137</v>
      </c>
      <c r="B105" s="170" t="s">
        <v>88</v>
      </c>
      <c r="C105" s="189" t="s">
        <v>89</v>
      </c>
      <c r="D105" s="171"/>
      <c r="E105" s="172"/>
      <c r="F105" s="173"/>
      <c r="G105" s="174">
        <f>SUMIF(AG106:AG109,"&lt;&gt;NOR",G106:G109)</f>
        <v>0</v>
      </c>
      <c r="H105" s="168"/>
      <c r="I105" s="168">
        <f>SUM(I106:I109)</f>
        <v>174.8</v>
      </c>
      <c r="J105" s="168"/>
      <c r="K105" s="168">
        <f>SUM(K106:K109)</f>
        <v>726.48</v>
      </c>
      <c r="L105" s="168"/>
      <c r="M105" s="168">
        <f>SUM(M106:M109)</f>
        <v>0</v>
      </c>
      <c r="N105" s="168"/>
      <c r="O105" s="168">
        <f>SUM(O106:O109)</f>
        <v>0</v>
      </c>
      <c r="P105" s="168"/>
      <c r="Q105" s="168">
        <f>SUM(Q106:Q109)</f>
        <v>0</v>
      </c>
      <c r="R105" s="168"/>
      <c r="S105" s="168"/>
      <c r="T105" s="168"/>
      <c r="U105" s="168"/>
      <c r="V105" s="168">
        <f>SUM(V106:V109)</f>
        <v>2.2000000000000002</v>
      </c>
      <c r="W105" s="168"/>
      <c r="AG105" t="s">
        <v>138</v>
      </c>
    </row>
    <row r="106" spans="1:60" outlineLevel="1" x14ac:dyDescent="0.2">
      <c r="A106" s="181">
        <v>39</v>
      </c>
      <c r="B106" s="182" t="s">
        <v>276</v>
      </c>
      <c r="C106" s="192" t="s">
        <v>277</v>
      </c>
      <c r="D106" s="183" t="s">
        <v>202</v>
      </c>
      <c r="E106" s="184">
        <v>4</v>
      </c>
      <c r="F106" s="185">
        <v>0</v>
      </c>
      <c r="G106" s="186">
        <f>ROUND(E106*F106,2)</f>
        <v>0</v>
      </c>
      <c r="H106" s="162">
        <v>0</v>
      </c>
      <c r="I106" s="161">
        <f>ROUND(E106*H106,2)</f>
        <v>0</v>
      </c>
      <c r="J106" s="162">
        <v>180.5</v>
      </c>
      <c r="K106" s="161">
        <f>ROUND(E106*J106,2)</f>
        <v>722</v>
      </c>
      <c r="L106" s="161">
        <v>21</v>
      </c>
      <c r="M106" s="161">
        <f>G106*(1+L106/100)</f>
        <v>0</v>
      </c>
      <c r="N106" s="161">
        <v>0</v>
      </c>
      <c r="O106" s="161">
        <f>ROUND(E106*N106,2)</f>
        <v>0</v>
      </c>
      <c r="P106" s="161">
        <v>0</v>
      </c>
      <c r="Q106" s="161">
        <f>ROUND(E106*P106,2)</f>
        <v>0</v>
      </c>
      <c r="R106" s="161"/>
      <c r="S106" s="161" t="s">
        <v>142</v>
      </c>
      <c r="T106" s="161" t="s">
        <v>142</v>
      </c>
      <c r="U106" s="161">
        <v>0.55000000000000004</v>
      </c>
      <c r="V106" s="161">
        <f>ROUND(E106*U106,2)</f>
        <v>2.2000000000000002</v>
      </c>
      <c r="W106" s="161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 t="s">
        <v>143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">
      <c r="A107" s="175">
        <v>40</v>
      </c>
      <c r="B107" s="176" t="s">
        <v>278</v>
      </c>
      <c r="C107" s="190" t="s">
        <v>279</v>
      </c>
      <c r="D107" s="177" t="s">
        <v>202</v>
      </c>
      <c r="E107" s="178">
        <v>4</v>
      </c>
      <c r="F107" s="179">
        <v>0</v>
      </c>
      <c r="G107" s="180">
        <f>ROUND(E107*F107,2)</f>
        <v>0</v>
      </c>
      <c r="H107" s="162">
        <v>43.7</v>
      </c>
      <c r="I107" s="161">
        <f>ROUND(E107*H107,2)</f>
        <v>174.8</v>
      </c>
      <c r="J107" s="162">
        <v>0</v>
      </c>
      <c r="K107" s="161">
        <f>ROUND(E107*J107,2)</f>
        <v>0</v>
      </c>
      <c r="L107" s="161">
        <v>21</v>
      </c>
      <c r="M107" s="161">
        <f>G107*(1+L107/100)</f>
        <v>0</v>
      </c>
      <c r="N107" s="161">
        <v>2.0000000000000002E-5</v>
      </c>
      <c r="O107" s="161">
        <f>ROUND(E107*N107,2)</f>
        <v>0</v>
      </c>
      <c r="P107" s="161">
        <v>0</v>
      </c>
      <c r="Q107" s="161">
        <f>ROUND(E107*P107,2)</f>
        <v>0</v>
      </c>
      <c r="R107" s="161" t="s">
        <v>172</v>
      </c>
      <c r="S107" s="161" t="s">
        <v>142</v>
      </c>
      <c r="T107" s="161" t="s">
        <v>166</v>
      </c>
      <c r="U107" s="161">
        <v>0</v>
      </c>
      <c r="V107" s="161">
        <f>ROUND(E107*U107,2)</f>
        <v>0</v>
      </c>
      <c r="W107" s="161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 t="s">
        <v>173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59"/>
      <c r="B108" s="160"/>
      <c r="C108" s="191" t="s">
        <v>280</v>
      </c>
      <c r="D108" s="163"/>
      <c r="E108" s="164">
        <v>4</v>
      </c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 t="s">
        <v>145</v>
      </c>
      <c r="AH108" s="152">
        <v>5</v>
      </c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1" x14ac:dyDescent="0.2">
      <c r="A109" s="181">
        <v>41</v>
      </c>
      <c r="B109" s="182" t="s">
        <v>281</v>
      </c>
      <c r="C109" s="192" t="s">
        <v>282</v>
      </c>
      <c r="D109" s="183" t="s">
        <v>0</v>
      </c>
      <c r="E109" s="184">
        <v>8.968</v>
      </c>
      <c r="F109" s="185">
        <v>0</v>
      </c>
      <c r="G109" s="186">
        <f>ROUND(E109*F109,2)</f>
        <v>0</v>
      </c>
      <c r="H109" s="162">
        <v>0</v>
      </c>
      <c r="I109" s="161">
        <f>ROUND(E109*H109,2)</f>
        <v>0</v>
      </c>
      <c r="J109" s="162">
        <v>0.5</v>
      </c>
      <c r="K109" s="161">
        <f>ROUND(E109*J109,2)</f>
        <v>4.4800000000000004</v>
      </c>
      <c r="L109" s="161">
        <v>21</v>
      </c>
      <c r="M109" s="161">
        <f>G109*(1+L109/100)</f>
        <v>0</v>
      </c>
      <c r="N109" s="161">
        <v>0</v>
      </c>
      <c r="O109" s="161">
        <f>ROUND(E109*N109,2)</f>
        <v>0</v>
      </c>
      <c r="P109" s="161">
        <v>0</v>
      </c>
      <c r="Q109" s="161">
        <f>ROUND(E109*P109,2)</f>
        <v>0</v>
      </c>
      <c r="R109" s="161"/>
      <c r="S109" s="161" t="s">
        <v>142</v>
      </c>
      <c r="T109" s="161" t="s">
        <v>142</v>
      </c>
      <c r="U109" s="161">
        <v>0</v>
      </c>
      <c r="V109" s="161">
        <f>ROUND(E109*U109,2)</f>
        <v>0</v>
      </c>
      <c r="W109" s="161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 t="s">
        <v>275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x14ac:dyDescent="0.2">
      <c r="A110" s="169" t="s">
        <v>137</v>
      </c>
      <c r="B110" s="170" t="s">
        <v>90</v>
      </c>
      <c r="C110" s="189" t="s">
        <v>91</v>
      </c>
      <c r="D110" s="171"/>
      <c r="E110" s="172"/>
      <c r="F110" s="173"/>
      <c r="G110" s="174">
        <f>SUMIF(AG111:AG116,"&lt;&gt;NOR",G111:G116)</f>
        <v>0</v>
      </c>
      <c r="H110" s="168"/>
      <c r="I110" s="168">
        <f>SUM(I111:I116)</f>
        <v>0</v>
      </c>
      <c r="J110" s="168"/>
      <c r="K110" s="168">
        <f>SUM(K111:K116)</f>
        <v>8774</v>
      </c>
      <c r="L110" s="168"/>
      <c r="M110" s="168">
        <f>SUM(M111:M116)</f>
        <v>0</v>
      </c>
      <c r="N110" s="168"/>
      <c r="O110" s="168">
        <f>SUM(O111:O116)</f>
        <v>0.09</v>
      </c>
      <c r="P110" s="168"/>
      <c r="Q110" s="168">
        <f>SUM(Q111:Q116)</f>
        <v>0</v>
      </c>
      <c r="R110" s="168"/>
      <c r="S110" s="168"/>
      <c r="T110" s="168"/>
      <c r="U110" s="168"/>
      <c r="V110" s="168">
        <f>SUM(V111:V116)</f>
        <v>16.440000000000001</v>
      </c>
      <c r="W110" s="168"/>
      <c r="AG110" t="s">
        <v>138</v>
      </c>
    </row>
    <row r="111" spans="1:60" outlineLevel="1" x14ac:dyDescent="0.2">
      <c r="A111" s="175">
        <v>42</v>
      </c>
      <c r="B111" s="176" t="s">
        <v>283</v>
      </c>
      <c r="C111" s="190" t="s">
        <v>284</v>
      </c>
      <c r="D111" s="177" t="s">
        <v>157</v>
      </c>
      <c r="E111" s="178">
        <v>25</v>
      </c>
      <c r="F111" s="179">
        <v>0</v>
      </c>
      <c r="G111" s="180">
        <f>ROUND(E111*F111,2)</f>
        <v>0</v>
      </c>
      <c r="H111" s="162">
        <v>0</v>
      </c>
      <c r="I111" s="161">
        <f>ROUND(E111*H111,2)</f>
        <v>0</v>
      </c>
      <c r="J111" s="162">
        <v>328</v>
      </c>
      <c r="K111" s="161">
        <f>ROUND(E111*J111,2)</f>
        <v>8200</v>
      </c>
      <c r="L111" s="161">
        <v>21</v>
      </c>
      <c r="M111" s="161">
        <f>G111*(1+L111/100)</f>
        <v>0</v>
      </c>
      <c r="N111" s="161">
        <v>3.6700000000000001E-3</v>
      </c>
      <c r="O111" s="161">
        <f>ROUND(E111*N111,2)</f>
        <v>0.09</v>
      </c>
      <c r="P111" s="161">
        <v>0</v>
      </c>
      <c r="Q111" s="161">
        <f>ROUND(E111*P111,2)</f>
        <v>0</v>
      </c>
      <c r="R111" s="161"/>
      <c r="S111" s="161" t="s">
        <v>165</v>
      </c>
      <c r="T111" s="161" t="s">
        <v>166</v>
      </c>
      <c r="U111" s="161">
        <v>0.59189999999999998</v>
      </c>
      <c r="V111" s="161">
        <f>ROUND(E111*U111,2)</f>
        <v>14.8</v>
      </c>
      <c r="W111" s="161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 t="s">
        <v>143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1" x14ac:dyDescent="0.2">
      <c r="A112" s="159"/>
      <c r="B112" s="160"/>
      <c r="C112" s="257" t="s">
        <v>285</v>
      </c>
      <c r="D112" s="258"/>
      <c r="E112" s="258"/>
      <c r="F112" s="258"/>
      <c r="G112" s="258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 t="s">
        <v>198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59"/>
      <c r="B113" s="160"/>
      <c r="C113" s="193" t="s">
        <v>286</v>
      </c>
      <c r="D113" s="165"/>
      <c r="E113" s="166"/>
      <c r="F113" s="167"/>
      <c r="G113" s="167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 t="s">
        <v>198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59"/>
      <c r="B114" s="160"/>
      <c r="C114" s="259" t="s">
        <v>287</v>
      </c>
      <c r="D114" s="260"/>
      <c r="E114" s="260"/>
      <c r="F114" s="260"/>
      <c r="G114" s="260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 t="s">
        <v>198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">
      <c r="A115" s="159"/>
      <c r="B115" s="160"/>
      <c r="C115" s="191" t="s">
        <v>288</v>
      </c>
      <c r="D115" s="163"/>
      <c r="E115" s="164">
        <v>25</v>
      </c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 t="s">
        <v>145</v>
      </c>
      <c r="AH115" s="152">
        <v>0</v>
      </c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1" x14ac:dyDescent="0.2">
      <c r="A116" s="181">
        <v>43</v>
      </c>
      <c r="B116" s="182" t="s">
        <v>289</v>
      </c>
      <c r="C116" s="192" t="s">
        <v>290</v>
      </c>
      <c r="D116" s="183" t="s">
        <v>0</v>
      </c>
      <c r="E116" s="184">
        <v>82</v>
      </c>
      <c r="F116" s="185">
        <v>0</v>
      </c>
      <c r="G116" s="186">
        <f>ROUND(E116*F116,2)</f>
        <v>0</v>
      </c>
      <c r="H116" s="162">
        <v>0</v>
      </c>
      <c r="I116" s="161">
        <f>ROUND(E116*H116,2)</f>
        <v>0</v>
      </c>
      <c r="J116" s="162">
        <v>7</v>
      </c>
      <c r="K116" s="161">
        <f>ROUND(E116*J116,2)</f>
        <v>574</v>
      </c>
      <c r="L116" s="161">
        <v>21</v>
      </c>
      <c r="M116" s="161">
        <f>G116*(1+L116/100)</f>
        <v>0</v>
      </c>
      <c r="N116" s="161">
        <v>0</v>
      </c>
      <c r="O116" s="161">
        <f>ROUND(E116*N116,2)</f>
        <v>0</v>
      </c>
      <c r="P116" s="161">
        <v>0</v>
      </c>
      <c r="Q116" s="161">
        <f>ROUND(E116*P116,2)</f>
        <v>0</v>
      </c>
      <c r="R116" s="161"/>
      <c r="S116" s="161" t="s">
        <v>142</v>
      </c>
      <c r="T116" s="161" t="s">
        <v>142</v>
      </c>
      <c r="U116" s="161">
        <v>0.02</v>
      </c>
      <c r="V116" s="161">
        <f>ROUND(E116*U116,2)</f>
        <v>1.64</v>
      </c>
      <c r="W116" s="161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 t="s">
        <v>275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x14ac:dyDescent="0.2">
      <c r="A117" s="169" t="s">
        <v>137</v>
      </c>
      <c r="B117" s="170" t="s">
        <v>92</v>
      </c>
      <c r="C117" s="189" t="s">
        <v>93</v>
      </c>
      <c r="D117" s="171"/>
      <c r="E117" s="172"/>
      <c r="F117" s="173"/>
      <c r="G117" s="174">
        <f>SUMIF(AG118:AG138,"&lt;&gt;NOR",G118:G138)</f>
        <v>0</v>
      </c>
      <c r="H117" s="168"/>
      <c r="I117" s="168">
        <f>SUM(I118:I138)</f>
        <v>0</v>
      </c>
      <c r="J117" s="168"/>
      <c r="K117" s="168">
        <f>SUM(K118:K138)</f>
        <v>75750</v>
      </c>
      <c r="L117" s="168"/>
      <c r="M117" s="168">
        <f>SUM(M118:M138)</f>
        <v>0</v>
      </c>
      <c r="N117" s="168"/>
      <c r="O117" s="168">
        <f>SUM(O118:O138)</f>
        <v>0</v>
      </c>
      <c r="P117" s="168"/>
      <c r="Q117" s="168">
        <f>SUM(Q118:Q138)</f>
        <v>0</v>
      </c>
      <c r="R117" s="168"/>
      <c r="S117" s="168"/>
      <c r="T117" s="168"/>
      <c r="U117" s="168"/>
      <c r="V117" s="168">
        <f>SUM(V118:V138)</f>
        <v>0</v>
      </c>
      <c r="W117" s="168"/>
      <c r="AG117" t="s">
        <v>138</v>
      </c>
    </row>
    <row r="118" spans="1:60" outlineLevel="1" x14ac:dyDescent="0.2">
      <c r="A118" s="175">
        <v>44</v>
      </c>
      <c r="B118" s="176" t="s">
        <v>291</v>
      </c>
      <c r="C118" s="190" t="s">
        <v>292</v>
      </c>
      <c r="D118" s="177" t="s">
        <v>202</v>
      </c>
      <c r="E118" s="178">
        <v>1</v>
      </c>
      <c r="F118" s="179">
        <v>0</v>
      </c>
      <c r="G118" s="180">
        <f>ROUND(E118*F118,2)</f>
        <v>0</v>
      </c>
      <c r="H118" s="162">
        <v>0</v>
      </c>
      <c r="I118" s="161">
        <f>ROUND(E118*H118,2)</f>
        <v>0</v>
      </c>
      <c r="J118" s="162">
        <v>75000</v>
      </c>
      <c r="K118" s="161">
        <f>ROUND(E118*J118,2)</f>
        <v>75000</v>
      </c>
      <c r="L118" s="161">
        <v>21</v>
      </c>
      <c r="M118" s="161">
        <f>G118*(1+L118/100)</f>
        <v>0</v>
      </c>
      <c r="N118" s="161">
        <v>0</v>
      </c>
      <c r="O118" s="161">
        <f>ROUND(E118*N118,2)</f>
        <v>0</v>
      </c>
      <c r="P118" s="161">
        <v>0</v>
      </c>
      <c r="Q118" s="161">
        <f>ROUND(E118*P118,2)</f>
        <v>0</v>
      </c>
      <c r="R118" s="161"/>
      <c r="S118" s="161" t="s">
        <v>165</v>
      </c>
      <c r="T118" s="161" t="s">
        <v>166</v>
      </c>
      <c r="U118" s="161">
        <v>0</v>
      </c>
      <c r="V118" s="161">
        <f>ROUND(E118*U118,2)</f>
        <v>0</v>
      </c>
      <c r="W118" s="161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 t="s">
        <v>143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59"/>
      <c r="B119" s="160"/>
      <c r="C119" s="257" t="s">
        <v>293</v>
      </c>
      <c r="D119" s="258"/>
      <c r="E119" s="258"/>
      <c r="F119" s="258"/>
      <c r="G119" s="258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 t="s">
        <v>198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59"/>
      <c r="B120" s="160"/>
      <c r="C120" s="259" t="s">
        <v>294</v>
      </c>
      <c r="D120" s="260"/>
      <c r="E120" s="260"/>
      <c r="F120" s="260"/>
      <c r="G120" s="260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 t="s">
        <v>198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1" x14ac:dyDescent="0.2">
      <c r="A121" s="159"/>
      <c r="B121" s="160"/>
      <c r="C121" s="259" t="s">
        <v>295</v>
      </c>
      <c r="D121" s="260"/>
      <c r="E121" s="260"/>
      <c r="F121" s="260"/>
      <c r="G121" s="260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 t="s">
        <v>198</v>
      </c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59"/>
      <c r="B122" s="160"/>
      <c r="C122" s="259" t="s">
        <v>296</v>
      </c>
      <c r="D122" s="260"/>
      <c r="E122" s="260"/>
      <c r="F122" s="260"/>
      <c r="G122" s="260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 t="s">
        <v>198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ht="45" outlineLevel="1" x14ac:dyDescent="0.2">
      <c r="A123" s="159"/>
      <c r="B123" s="160"/>
      <c r="C123" s="259" t="s">
        <v>297</v>
      </c>
      <c r="D123" s="260"/>
      <c r="E123" s="260"/>
      <c r="F123" s="260"/>
      <c r="G123" s="260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 t="s">
        <v>198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87" t="str">
        <f>C123</f>
        <v>Popis: Repase – dřevěné dveře stávající vstupní, dvoukřídlé s nadsvětlíkem. Konstrukce křídel rámová. Výplně křídel jsou v horních 2/3 prosklené – jednoduché čiré sklo dělené dřevěnými příčkami na 6 dílů. Spodní 1/3 křídel dřevěná, kazetová s profilací. Nadsvětlík půlkruhový, prosklený, dělený na 16 dílů s dřevěnými příčlemi.</v>
      </c>
      <c r="BB123" s="152"/>
      <c r="BC123" s="152"/>
      <c r="BD123" s="152"/>
      <c r="BE123" s="152"/>
      <c r="BF123" s="152"/>
      <c r="BG123" s="152"/>
      <c r="BH123" s="152"/>
    </row>
    <row r="124" spans="1:60" ht="45" outlineLevel="1" x14ac:dyDescent="0.2">
      <c r="A124" s="159"/>
      <c r="B124" s="160"/>
      <c r="C124" s="259" t="s">
        <v>298</v>
      </c>
      <c r="D124" s="260"/>
      <c r="E124" s="260"/>
      <c r="F124" s="260"/>
      <c r="G124" s="260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 t="s">
        <v>198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87" t="str">
        <f>C124</f>
        <v>Bude provedena demontáž dveří, odvoz na dílnu, výměna a posouzení rozsahu poškozených částí - případně replika celých dveřních křídel. Rozklížení, odstranění starých povrchových úprav, zpětné osazení původního repasovaného kování, nová povrchová úprava krycím lakem, znovuosazení původních skel.</v>
      </c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59"/>
      <c r="B125" s="160"/>
      <c r="C125" s="259" t="s">
        <v>299</v>
      </c>
      <c r="D125" s="260"/>
      <c r="E125" s="260"/>
      <c r="F125" s="260"/>
      <c r="G125" s="260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 t="s">
        <v>198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ht="22.5" outlineLevel="1" x14ac:dyDescent="0.2">
      <c r="A126" s="159"/>
      <c r="B126" s="160"/>
      <c r="C126" s="259" t="s">
        <v>300</v>
      </c>
      <c r="D126" s="260"/>
      <c r="E126" s="260"/>
      <c r="F126" s="260"/>
      <c r="G126" s="260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 t="s">
        <v>198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87" t="str">
        <f>C126</f>
        <v>Veškeré prvky kování budou repasovány, opatřeny novou povrchovou úpravou – kovářská tmavě šedá barva RAL 7021 a zpět osazeny na repasované dveře.</v>
      </c>
      <c r="BB126" s="152"/>
      <c r="BC126" s="152"/>
      <c r="BD126" s="152"/>
      <c r="BE126" s="152"/>
      <c r="BF126" s="152"/>
      <c r="BG126" s="152"/>
      <c r="BH126" s="152"/>
    </row>
    <row r="127" spans="1:60" outlineLevel="1" x14ac:dyDescent="0.2">
      <c r="A127" s="159"/>
      <c r="B127" s="160"/>
      <c r="C127" s="259" t="s">
        <v>301</v>
      </c>
      <c r="D127" s="260"/>
      <c r="E127" s="260"/>
      <c r="F127" s="260"/>
      <c r="G127" s="260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 t="s">
        <v>198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59"/>
      <c r="B128" s="160"/>
      <c r="C128" s="259" t="s">
        <v>302</v>
      </c>
      <c r="D128" s="260"/>
      <c r="E128" s="260"/>
      <c r="F128" s="260"/>
      <c r="G128" s="260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 t="s">
        <v>198</v>
      </c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1" x14ac:dyDescent="0.2">
      <c r="A129" s="159"/>
      <c r="B129" s="160"/>
      <c r="C129" s="259" t="s">
        <v>303</v>
      </c>
      <c r="D129" s="260"/>
      <c r="E129" s="260"/>
      <c r="F129" s="260"/>
      <c r="G129" s="260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 t="s">
        <v>198</v>
      </c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1" x14ac:dyDescent="0.2">
      <c r="A130" s="159"/>
      <c r="B130" s="160"/>
      <c r="C130" s="259" t="s">
        <v>304</v>
      </c>
      <c r="D130" s="260"/>
      <c r="E130" s="260"/>
      <c r="F130" s="260"/>
      <c r="G130" s="260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 t="s">
        <v>198</v>
      </c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">
      <c r="A131" s="159"/>
      <c r="B131" s="160"/>
      <c r="C131" s="259" t="s">
        <v>305</v>
      </c>
      <c r="D131" s="260"/>
      <c r="E131" s="260"/>
      <c r="F131" s="260"/>
      <c r="G131" s="260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 t="s">
        <v>198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59"/>
      <c r="B132" s="160"/>
      <c r="C132" s="259" t="s">
        <v>365</v>
      </c>
      <c r="D132" s="260"/>
      <c r="E132" s="260"/>
      <c r="F132" s="260"/>
      <c r="G132" s="260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 t="s">
        <v>198</v>
      </c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59"/>
      <c r="B133" s="160"/>
      <c r="C133" s="259" t="s">
        <v>306</v>
      </c>
      <c r="D133" s="260"/>
      <c r="E133" s="260"/>
      <c r="F133" s="260"/>
      <c r="G133" s="260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 t="s">
        <v>198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59"/>
      <c r="B134" s="160"/>
      <c r="C134" s="259" t="s">
        <v>307</v>
      </c>
      <c r="D134" s="260"/>
      <c r="E134" s="260"/>
      <c r="F134" s="260"/>
      <c r="G134" s="260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 t="s">
        <v>198</v>
      </c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59"/>
      <c r="B135" s="160"/>
      <c r="C135" s="259" t="s">
        <v>308</v>
      </c>
      <c r="D135" s="260"/>
      <c r="E135" s="260"/>
      <c r="F135" s="260"/>
      <c r="G135" s="260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 t="s">
        <v>198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1" x14ac:dyDescent="0.2">
      <c r="A136" s="159"/>
      <c r="B136" s="160"/>
      <c r="C136" s="259" t="s">
        <v>309</v>
      </c>
      <c r="D136" s="260"/>
      <c r="E136" s="260"/>
      <c r="F136" s="260"/>
      <c r="G136" s="260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 t="s">
        <v>198</v>
      </c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ht="33.75" outlineLevel="1" x14ac:dyDescent="0.2">
      <c r="A137" s="159"/>
      <c r="B137" s="160"/>
      <c r="C137" s="259" t="s">
        <v>310</v>
      </c>
      <c r="D137" s="260"/>
      <c r="E137" s="260"/>
      <c r="F137" s="260"/>
      <c r="G137" s="260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 t="s">
        <v>198</v>
      </c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87" t="str">
        <f>C137</f>
        <v>Poznámka: Před repasí/výrobou repliky dveří je nutné původní dveře zdokumentovat a zaměřit na místě. Zhotovitel předloží kompletní dílenskou dokumentaci včetně restaurátorského záměru k odsouhlasení.</v>
      </c>
      <c r="BB137" s="152"/>
      <c r="BC137" s="152"/>
      <c r="BD137" s="152"/>
      <c r="BE137" s="152"/>
      <c r="BF137" s="152"/>
      <c r="BG137" s="152"/>
      <c r="BH137" s="152"/>
    </row>
    <row r="138" spans="1:60" outlineLevel="1" x14ac:dyDescent="0.2">
      <c r="A138" s="181">
        <v>45</v>
      </c>
      <c r="B138" s="182" t="s">
        <v>311</v>
      </c>
      <c r="C138" s="192" t="s">
        <v>312</v>
      </c>
      <c r="D138" s="183" t="s">
        <v>0</v>
      </c>
      <c r="E138" s="184">
        <v>750</v>
      </c>
      <c r="F138" s="185">
        <v>0</v>
      </c>
      <c r="G138" s="186">
        <f>ROUND(E138*F138,2)</f>
        <v>0</v>
      </c>
      <c r="H138" s="162">
        <v>0</v>
      </c>
      <c r="I138" s="161">
        <f>ROUND(E138*H138,2)</f>
        <v>0</v>
      </c>
      <c r="J138" s="162">
        <v>1</v>
      </c>
      <c r="K138" s="161">
        <f>ROUND(E138*J138,2)</f>
        <v>750</v>
      </c>
      <c r="L138" s="161">
        <v>21</v>
      </c>
      <c r="M138" s="161">
        <f>G138*(1+L138/100)</f>
        <v>0</v>
      </c>
      <c r="N138" s="161">
        <v>0</v>
      </c>
      <c r="O138" s="161">
        <f>ROUND(E138*N138,2)</f>
        <v>0</v>
      </c>
      <c r="P138" s="161">
        <v>0</v>
      </c>
      <c r="Q138" s="161">
        <f>ROUND(E138*P138,2)</f>
        <v>0</v>
      </c>
      <c r="R138" s="161"/>
      <c r="S138" s="161" t="s">
        <v>142</v>
      </c>
      <c r="T138" s="161" t="s">
        <v>142</v>
      </c>
      <c r="U138" s="161">
        <v>0</v>
      </c>
      <c r="V138" s="161">
        <f>ROUND(E138*U138,2)</f>
        <v>0</v>
      </c>
      <c r="W138" s="161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 t="s">
        <v>275</v>
      </c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x14ac:dyDescent="0.2">
      <c r="A139" s="169" t="s">
        <v>137</v>
      </c>
      <c r="B139" s="170" t="s">
        <v>94</v>
      </c>
      <c r="C139" s="189" t="s">
        <v>95</v>
      </c>
      <c r="D139" s="171"/>
      <c r="E139" s="172"/>
      <c r="F139" s="173"/>
      <c r="G139" s="174">
        <f>SUMIF(AG140:AG143,"&lt;&gt;NOR",G140:G143)</f>
        <v>0</v>
      </c>
      <c r="H139" s="168"/>
      <c r="I139" s="168">
        <f>SUM(I140:I143)</f>
        <v>0</v>
      </c>
      <c r="J139" s="168"/>
      <c r="K139" s="168">
        <f>SUM(K140:K143)</f>
        <v>5087.5</v>
      </c>
      <c r="L139" s="168"/>
      <c r="M139" s="168">
        <f>SUM(M140:M143)</f>
        <v>0</v>
      </c>
      <c r="N139" s="168"/>
      <c r="O139" s="168">
        <f>SUM(O140:O143)</f>
        <v>0</v>
      </c>
      <c r="P139" s="168"/>
      <c r="Q139" s="168">
        <f>SUM(Q140:Q143)</f>
        <v>0</v>
      </c>
      <c r="R139" s="168"/>
      <c r="S139" s="168"/>
      <c r="T139" s="168"/>
      <c r="U139" s="168"/>
      <c r="V139" s="168">
        <f>SUM(V140:V143)</f>
        <v>0</v>
      </c>
      <c r="W139" s="168"/>
      <c r="AG139" t="s">
        <v>138</v>
      </c>
    </row>
    <row r="140" spans="1:60" outlineLevel="1" x14ac:dyDescent="0.2">
      <c r="A140" s="175">
        <v>46</v>
      </c>
      <c r="B140" s="176" t="s">
        <v>313</v>
      </c>
      <c r="C140" s="190" t="s">
        <v>314</v>
      </c>
      <c r="D140" s="177" t="s">
        <v>202</v>
      </c>
      <c r="E140" s="178">
        <v>1</v>
      </c>
      <c r="F140" s="179">
        <v>0</v>
      </c>
      <c r="G140" s="180">
        <f>ROUND(E140*F140,2)</f>
        <v>0</v>
      </c>
      <c r="H140" s="162">
        <v>0</v>
      </c>
      <c r="I140" s="161">
        <f>ROUND(E140*H140,2)</f>
        <v>0</v>
      </c>
      <c r="J140" s="162">
        <v>5000</v>
      </c>
      <c r="K140" s="161">
        <f>ROUND(E140*J140,2)</f>
        <v>5000</v>
      </c>
      <c r="L140" s="161">
        <v>21</v>
      </c>
      <c r="M140" s="161">
        <f>G140*(1+L140/100)</f>
        <v>0</v>
      </c>
      <c r="N140" s="161">
        <v>0</v>
      </c>
      <c r="O140" s="161">
        <f>ROUND(E140*N140,2)</f>
        <v>0</v>
      </c>
      <c r="P140" s="161">
        <v>0</v>
      </c>
      <c r="Q140" s="161">
        <f>ROUND(E140*P140,2)</f>
        <v>0</v>
      </c>
      <c r="R140" s="161"/>
      <c r="S140" s="161" t="s">
        <v>165</v>
      </c>
      <c r="T140" s="161" t="s">
        <v>166</v>
      </c>
      <c r="U140" s="161">
        <v>0</v>
      </c>
      <c r="V140" s="161">
        <f>ROUND(E140*U140,2)</f>
        <v>0</v>
      </c>
      <c r="W140" s="161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 t="s">
        <v>143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1" x14ac:dyDescent="0.2">
      <c r="A141" s="159"/>
      <c r="B141" s="160"/>
      <c r="C141" s="257" t="s">
        <v>315</v>
      </c>
      <c r="D141" s="258"/>
      <c r="E141" s="258"/>
      <c r="F141" s="258"/>
      <c r="G141" s="258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 t="s">
        <v>198</v>
      </c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1" x14ac:dyDescent="0.2">
      <c r="A142" s="159"/>
      <c r="B142" s="160"/>
      <c r="C142" s="259" t="s">
        <v>316</v>
      </c>
      <c r="D142" s="260"/>
      <c r="E142" s="260"/>
      <c r="F142" s="260"/>
      <c r="G142" s="260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 t="s">
        <v>198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81">
        <v>47</v>
      </c>
      <c r="B143" s="182" t="s">
        <v>317</v>
      </c>
      <c r="C143" s="192" t="s">
        <v>318</v>
      </c>
      <c r="D143" s="183" t="s">
        <v>0</v>
      </c>
      <c r="E143" s="184">
        <v>50</v>
      </c>
      <c r="F143" s="185">
        <v>0</v>
      </c>
      <c r="G143" s="186">
        <f>ROUND(E143*F143,2)</f>
        <v>0</v>
      </c>
      <c r="H143" s="162">
        <v>0</v>
      </c>
      <c r="I143" s="161">
        <f>ROUND(E143*H143,2)</f>
        <v>0</v>
      </c>
      <c r="J143" s="162">
        <v>1.75</v>
      </c>
      <c r="K143" s="161">
        <f>ROUND(E143*J143,2)</f>
        <v>87.5</v>
      </c>
      <c r="L143" s="161">
        <v>21</v>
      </c>
      <c r="M143" s="161">
        <f>G143*(1+L143/100)</f>
        <v>0</v>
      </c>
      <c r="N143" s="161">
        <v>0</v>
      </c>
      <c r="O143" s="161">
        <f>ROUND(E143*N143,2)</f>
        <v>0</v>
      </c>
      <c r="P143" s="161">
        <v>0</v>
      </c>
      <c r="Q143" s="161">
        <f>ROUND(E143*P143,2)</f>
        <v>0</v>
      </c>
      <c r="R143" s="161"/>
      <c r="S143" s="161" t="s">
        <v>142</v>
      </c>
      <c r="T143" s="161" t="s">
        <v>142</v>
      </c>
      <c r="U143" s="161">
        <v>0</v>
      </c>
      <c r="V143" s="161">
        <f>ROUND(E143*U143,2)</f>
        <v>0</v>
      </c>
      <c r="W143" s="161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 t="s">
        <v>275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x14ac:dyDescent="0.2">
      <c r="A144" s="169" t="s">
        <v>137</v>
      </c>
      <c r="B144" s="170" t="s">
        <v>96</v>
      </c>
      <c r="C144" s="189" t="s">
        <v>97</v>
      </c>
      <c r="D144" s="171"/>
      <c r="E144" s="172"/>
      <c r="F144" s="173"/>
      <c r="G144" s="174">
        <f>SUMIF(AG145:AG150,"&lt;&gt;NOR",G145:G150)</f>
        <v>0</v>
      </c>
      <c r="H144" s="168"/>
      <c r="I144" s="168">
        <f>SUM(I145:I150)</f>
        <v>641.25</v>
      </c>
      <c r="J144" s="168"/>
      <c r="K144" s="168">
        <f>SUM(K145:K150)</f>
        <v>3208.48</v>
      </c>
      <c r="L144" s="168"/>
      <c r="M144" s="168">
        <f>SUM(M145:M150)</f>
        <v>0</v>
      </c>
      <c r="N144" s="168"/>
      <c r="O144" s="168">
        <f>SUM(O145:O150)</f>
        <v>0.02</v>
      </c>
      <c r="P144" s="168"/>
      <c r="Q144" s="168">
        <f>SUM(Q145:Q150)</f>
        <v>0</v>
      </c>
      <c r="R144" s="168"/>
      <c r="S144" s="168"/>
      <c r="T144" s="168"/>
      <c r="U144" s="168"/>
      <c r="V144" s="168">
        <f>SUM(V145:V150)</f>
        <v>3.62</v>
      </c>
      <c r="W144" s="168"/>
      <c r="AG144" t="s">
        <v>138</v>
      </c>
    </row>
    <row r="145" spans="1:60" ht="22.5" outlineLevel="1" x14ac:dyDescent="0.2">
      <c r="A145" s="181">
        <v>48</v>
      </c>
      <c r="B145" s="182" t="s">
        <v>319</v>
      </c>
      <c r="C145" s="192" t="s">
        <v>320</v>
      </c>
      <c r="D145" s="183" t="s">
        <v>157</v>
      </c>
      <c r="E145" s="184">
        <v>2.6</v>
      </c>
      <c r="F145" s="185">
        <v>0</v>
      </c>
      <c r="G145" s="186">
        <f>ROUND(E145*F145,2)</f>
        <v>0</v>
      </c>
      <c r="H145" s="162">
        <v>0</v>
      </c>
      <c r="I145" s="161">
        <f>ROUND(E145*H145,2)</f>
        <v>0</v>
      </c>
      <c r="J145" s="162">
        <v>409</v>
      </c>
      <c r="K145" s="161">
        <f>ROUND(E145*J145,2)</f>
        <v>1063.4000000000001</v>
      </c>
      <c r="L145" s="161">
        <v>21</v>
      </c>
      <c r="M145" s="161">
        <f>G145*(1+L145/100)</f>
        <v>0</v>
      </c>
      <c r="N145" s="161">
        <v>0</v>
      </c>
      <c r="O145" s="161">
        <f>ROUND(E145*N145,2)</f>
        <v>0</v>
      </c>
      <c r="P145" s="161">
        <v>0</v>
      </c>
      <c r="Q145" s="161">
        <f>ROUND(E145*P145,2)</f>
        <v>0</v>
      </c>
      <c r="R145" s="161"/>
      <c r="S145" s="161" t="s">
        <v>142</v>
      </c>
      <c r="T145" s="161" t="s">
        <v>142</v>
      </c>
      <c r="U145" s="161">
        <v>0.97799999999999998</v>
      </c>
      <c r="V145" s="161">
        <f>ROUND(E145*U145,2)</f>
        <v>2.54</v>
      </c>
      <c r="W145" s="161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 t="s">
        <v>143</v>
      </c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75">
        <v>49</v>
      </c>
      <c r="B146" s="176" t="s">
        <v>321</v>
      </c>
      <c r="C146" s="190" t="s">
        <v>322</v>
      </c>
      <c r="D146" s="177" t="s">
        <v>157</v>
      </c>
      <c r="E146" s="178">
        <v>6.75</v>
      </c>
      <c r="F146" s="179">
        <v>0</v>
      </c>
      <c r="G146" s="180">
        <f>ROUND(E146*F146,2)</f>
        <v>0</v>
      </c>
      <c r="H146" s="162">
        <v>95</v>
      </c>
      <c r="I146" s="161">
        <f>ROUND(E146*H146,2)</f>
        <v>641.25</v>
      </c>
      <c r="J146" s="162">
        <v>285</v>
      </c>
      <c r="K146" s="161">
        <f>ROUND(E146*J146,2)</f>
        <v>1923.75</v>
      </c>
      <c r="L146" s="161">
        <v>21</v>
      </c>
      <c r="M146" s="161">
        <f>G146*(1+L146/100)</f>
        <v>0</v>
      </c>
      <c r="N146" s="161">
        <v>2.82E-3</v>
      </c>
      <c r="O146" s="161">
        <f>ROUND(E146*N146,2)</f>
        <v>0.02</v>
      </c>
      <c r="P146" s="161">
        <v>0</v>
      </c>
      <c r="Q146" s="161">
        <f>ROUND(E146*P146,2)</f>
        <v>0</v>
      </c>
      <c r="R146" s="161"/>
      <c r="S146" s="161" t="s">
        <v>165</v>
      </c>
      <c r="T146" s="161" t="s">
        <v>166</v>
      </c>
      <c r="U146" s="161">
        <v>0.16</v>
      </c>
      <c r="V146" s="161">
        <f>ROUND(E146*U146,2)</f>
        <v>1.08</v>
      </c>
      <c r="W146" s="161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 t="s">
        <v>143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ht="33.75" outlineLevel="1" x14ac:dyDescent="0.2">
      <c r="A147" s="159"/>
      <c r="B147" s="160"/>
      <c r="C147" s="257" t="s">
        <v>323</v>
      </c>
      <c r="D147" s="258"/>
      <c r="E147" s="258"/>
      <c r="F147" s="258"/>
      <c r="G147" s="258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 t="s">
        <v>198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87" t="str">
        <f>C147</f>
        <v>Celkový povrch dlažby bude očištěn a upraven zbroušením. Před impregnací bude celková plocha dlažby ošetřena mazlavým mýdlem, které zamezí znečistění pohledové plochy. Impregnace bude provedena po zaschnutí zatuhnutí znovu položené části dlažby.</v>
      </c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59"/>
      <c r="B148" s="160"/>
      <c r="C148" s="259" t="s">
        <v>324</v>
      </c>
      <c r="D148" s="260"/>
      <c r="E148" s="260"/>
      <c r="F148" s="260"/>
      <c r="G148" s="260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 t="s">
        <v>198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1" x14ac:dyDescent="0.2">
      <c r="A149" s="159"/>
      <c r="B149" s="160"/>
      <c r="C149" s="259" t="s">
        <v>325</v>
      </c>
      <c r="D149" s="260"/>
      <c r="E149" s="260"/>
      <c r="F149" s="260"/>
      <c r="G149" s="260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 t="s">
        <v>198</v>
      </c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1" x14ac:dyDescent="0.2">
      <c r="A150" s="181">
        <v>50</v>
      </c>
      <c r="B150" s="182" t="s">
        <v>326</v>
      </c>
      <c r="C150" s="192" t="s">
        <v>327</v>
      </c>
      <c r="D150" s="183" t="s">
        <v>0</v>
      </c>
      <c r="E150" s="184">
        <v>36.283999999999999</v>
      </c>
      <c r="F150" s="185">
        <v>0</v>
      </c>
      <c r="G150" s="186">
        <f>ROUND(E150*F150,2)</f>
        <v>0</v>
      </c>
      <c r="H150" s="162">
        <v>0</v>
      </c>
      <c r="I150" s="161">
        <f>ROUND(E150*H150,2)</f>
        <v>0</v>
      </c>
      <c r="J150" s="162">
        <v>6.1</v>
      </c>
      <c r="K150" s="161">
        <f>ROUND(E150*J150,2)</f>
        <v>221.33</v>
      </c>
      <c r="L150" s="161">
        <v>21</v>
      </c>
      <c r="M150" s="161">
        <f>G150*(1+L150/100)</f>
        <v>0</v>
      </c>
      <c r="N150" s="161">
        <v>0</v>
      </c>
      <c r="O150" s="161">
        <f>ROUND(E150*N150,2)</f>
        <v>0</v>
      </c>
      <c r="P150" s="161">
        <v>0</v>
      </c>
      <c r="Q150" s="161">
        <f>ROUND(E150*P150,2)</f>
        <v>0</v>
      </c>
      <c r="R150" s="161"/>
      <c r="S150" s="161" t="s">
        <v>142</v>
      </c>
      <c r="T150" s="161" t="s">
        <v>142</v>
      </c>
      <c r="U150" s="161">
        <v>0</v>
      </c>
      <c r="V150" s="161">
        <f>ROUND(E150*U150,2)</f>
        <v>0</v>
      </c>
      <c r="W150" s="161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 t="s">
        <v>275</v>
      </c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x14ac:dyDescent="0.2">
      <c r="A151" s="169" t="s">
        <v>137</v>
      </c>
      <c r="B151" s="170" t="s">
        <v>100</v>
      </c>
      <c r="C151" s="189" t="s">
        <v>101</v>
      </c>
      <c r="D151" s="171"/>
      <c r="E151" s="172"/>
      <c r="F151" s="173"/>
      <c r="G151" s="174">
        <f>SUMIF(AG152:AG154,"&lt;&gt;NOR",G152:G154)</f>
        <v>0</v>
      </c>
      <c r="H151" s="168"/>
      <c r="I151" s="168">
        <f>SUM(I152:I154)</f>
        <v>0</v>
      </c>
      <c r="J151" s="168"/>
      <c r="K151" s="168">
        <f>SUM(K152:K154)</f>
        <v>2500</v>
      </c>
      <c r="L151" s="168"/>
      <c r="M151" s="168">
        <f>SUM(M152:M154)</f>
        <v>0</v>
      </c>
      <c r="N151" s="168"/>
      <c r="O151" s="168">
        <f>SUM(O152:O154)</f>
        <v>0</v>
      </c>
      <c r="P151" s="168"/>
      <c r="Q151" s="168">
        <f>SUM(Q152:Q154)</f>
        <v>0</v>
      </c>
      <c r="R151" s="168"/>
      <c r="S151" s="168"/>
      <c r="T151" s="168"/>
      <c r="U151" s="168"/>
      <c r="V151" s="168">
        <f>SUM(V152:V154)</f>
        <v>0</v>
      </c>
      <c r="W151" s="168"/>
      <c r="AG151" t="s">
        <v>138</v>
      </c>
    </row>
    <row r="152" spans="1:60" outlineLevel="1" x14ac:dyDescent="0.2">
      <c r="A152" s="175">
        <v>51</v>
      </c>
      <c r="B152" s="176" t="s">
        <v>328</v>
      </c>
      <c r="C152" s="190" t="s">
        <v>329</v>
      </c>
      <c r="D152" s="177" t="s">
        <v>202</v>
      </c>
      <c r="E152" s="178">
        <v>1</v>
      </c>
      <c r="F152" s="179">
        <v>0</v>
      </c>
      <c r="G152" s="180">
        <f>ROUND(E152*F152,2)</f>
        <v>0</v>
      </c>
      <c r="H152" s="162">
        <v>0</v>
      </c>
      <c r="I152" s="161">
        <f>ROUND(E152*H152,2)</f>
        <v>0</v>
      </c>
      <c r="J152" s="162">
        <v>2500</v>
      </c>
      <c r="K152" s="161">
        <f>ROUND(E152*J152,2)</f>
        <v>2500</v>
      </c>
      <c r="L152" s="161">
        <v>21</v>
      </c>
      <c r="M152" s="161">
        <f>G152*(1+L152/100)</f>
        <v>0</v>
      </c>
      <c r="N152" s="161">
        <v>0</v>
      </c>
      <c r="O152" s="161">
        <f>ROUND(E152*N152,2)</f>
        <v>0</v>
      </c>
      <c r="P152" s="161">
        <v>0</v>
      </c>
      <c r="Q152" s="161">
        <f>ROUND(E152*P152,2)</f>
        <v>0</v>
      </c>
      <c r="R152" s="161"/>
      <c r="S152" s="161" t="s">
        <v>165</v>
      </c>
      <c r="T152" s="161" t="s">
        <v>166</v>
      </c>
      <c r="U152" s="161">
        <v>0</v>
      </c>
      <c r="V152" s="161">
        <f>ROUND(E152*U152,2)</f>
        <v>0</v>
      </c>
      <c r="W152" s="161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 t="s">
        <v>143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1" x14ac:dyDescent="0.2">
      <c r="A153" s="159"/>
      <c r="B153" s="160"/>
      <c r="C153" s="257" t="s">
        <v>366</v>
      </c>
      <c r="D153" s="258"/>
      <c r="E153" s="258"/>
      <c r="F153" s="258"/>
      <c r="G153" s="258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 t="s">
        <v>198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outlineLevel="1" x14ac:dyDescent="0.2">
      <c r="A154" s="159"/>
      <c r="B154" s="160"/>
      <c r="C154" s="259" t="s">
        <v>330</v>
      </c>
      <c r="D154" s="260"/>
      <c r="E154" s="260"/>
      <c r="F154" s="260"/>
      <c r="G154" s="260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 t="s">
        <v>198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x14ac:dyDescent="0.2">
      <c r="A155" s="169" t="s">
        <v>137</v>
      </c>
      <c r="B155" s="170" t="s">
        <v>102</v>
      </c>
      <c r="C155" s="189" t="s">
        <v>103</v>
      </c>
      <c r="D155" s="171"/>
      <c r="E155" s="172"/>
      <c r="F155" s="173"/>
      <c r="G155" s="174">
        <f>SUMIF(AG156:AG163,"&lt;&gt;NOR",G156:G163)</f>
        <v>0</v>
      </c>
      <c r="H155" s="168"/>
      <c r="I155" s="168">
        <f>SUM(I156:I163)</f>
        <v>0</v>
      </c>
      <c r="J155" s="168"/>
      <c r="K155" s="168">
        <f>SUM(K156:K163)</f>
        <v>2145.67</v>
      </c>
      <c r="L155" s="168"/>
      <c r="M155" s="168">
        <f>SUM(M156:M163)</f>
        <v>0</v>
      </c>
      <c r="N155" s="168"/>
      <c r="O155" s="168">
        <f>SUM(O156:O163)</f>
        <v>0.01</v>
      </c>
      <c r="P155" s="168"/>
      <c r="Q155" s="168">
        <f>SUM(Q156:Q163)</f>
        <v>0</v>
      </c>
      <c r="R155" s="168"/>
      <c r="S155" s="168"/>
      <c r="T155" s="168"/>
      <c r="U155" s="168"/>
      <c r="V155" s="168">
        <f>SUM(V156:V163)</f>
        <v>4.17</v>
      </c>
      <c r="W155" s="168"/>
      <c r="AG155" t="s">
        <v>138</v>
      </c>
    </row>
    <row r="156" spans="1:60" outlineLevel="1" x14ac:dyDescent="0.2">
      <c r="A156" s="175">
        <v>52</v>
      </c>
      <c r="B156" s="176" t="s">
        <v>331</v>
      </c>
      <c r="C156" s="190" t="s">
        <v>332</v>
      </c>
      <c r="D156" s="177" t="s">
        <v>157</v>
      </c>
      <c r="E156" s="178">
        <v>20.4544</v>
      </c>
      <c r="F156" s="179">
        <v>0</v>
      </c>
      <c r="G156" s="180">
        <f>ROUND(E156*F156,2)</f>
        <v>0</v>
      </c>
      <c r="H156" s="162">
        <v>0</v>
      </c>
      <c r="I156" s="161">
        <f>ROUND(E156*H156,2)</f>
        <v>0</v>
      </c>
      <c r="J156" s="162">
        <v>14.7</v>
      </c>
      <c r="K156" s="161">
        <f>ROUND(E156*J156,2)</f>
        <v>300.68</v>
      </c>
      <c r="L156" s="161">
        <v>21</v>
      </c>
      <c r="M156" s="161">
        <f>G156*(1+L156/100)</f>
        <v>0</v>
      </c>
      <c r="N156" s="161">
        <v>1E-4</v>
      </c>
      <c r="O156" s="161">
        <f>ROUND(E156*N156,2)</f>
        <v>0</v>
      </c>
      <c r="P156" s="161">
        <v>0</v>
      </c>
      <c r="Q156" s="161">
        <f>ROUND(E156*P156,2)</f>
        <v>0</v>
      </c>
      <c r="R156" s="161"/>
      <c r="S156" s="161" t="s">
        <v>165</v>
      </c>
      <c r="T156" s="161" t="s">
        <v>142</v>
      </c>
      <c r="U156" s="161">
        <v>3.2480000000000002E-2</v>
      </c>
      <c r="V156" s="161">
        <f>ROUND(E156*U156,2)</f>
        <v>0.66</v>
      </c>
      <c r="W156" s="161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 t="s">
        <v>143</v>
      </c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1" x14ac:dyDescent="0.2">
      <c r="A157" s="159"/>
      <c r="B157" s="160"/>
      <c r="C157" s="191" t="s">
        <v>333</v>
      </c>
      <c r="D157" s="163"/>
      <c r="E157" s="164">
        <v>20.4544</v>
      </c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 t="s">
        <v>145</v>
      </c>
      <c r="AH157" s="152">
        <v>5</v>
      </c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1" x14ac:dyDescent="0.2">
      <c r="A158" s="175">
        <v>53</v>
      </c>
      <c r="B158" s="176" t="s">
        <v>334</v>
      </c>
      <c r="C158" s="190" t="s">
        <v>335</v>
      </c>
      <c r="D158" s="177" t="s">
        <v>157</v>
      </c>
      <c r="E158" s="178">
        <v>20.4544</v>
      </c>
      <c r="F158" s="179">
        <v>0</v>
      </c>
      <c r="G158" s="180">
        <f>ROUND(E158*F158,2)</f>
        <v>0</v>
      </c>
      <c r="H158" s="162">
        <v>0</v>
      </c>
      <c r="I158" s="161">
        <f>ROUND(E158*H158,2)</f>
        <v>0</v>
      </c>
      <c r="J158" s="162">
        <v>45.2</v>
      </c>
      <c r="K158" s="161">
        <f>ROUND(E158*J158,2)</f>
        <v>924.54</v>
      </c>
      <c r="L158" s="161">
        <v>21</v>
      </c>
      <c r="M158" s="161">
        <f>G158*(1+L158/100)</f>
        <v>0</v>
      </c>
      <c r="N158" s="161">
        <v>2.7999999999999998E-4</v>
      </c>
      <c r="O158" s="161">
        <f>ROUND(E158*N158,2)</f>
        <v>0.01</v>
      </c>
      <c r="P158" s="161">
        <v>0</v>
      </c>
      <c r="Q158" s="161">
        <f>ROUND(E158*P158,2)</f>
        <v>0</v>
      </c>
      <c r="R158" s="161"/>
      <c r="S158" s="161" t="s">
        <v>165</v>
      </c>
      <c r="T158" s="161" t="s">
        <v>142</v>
      </c>
      <c r="U158" s="161">
        <v>0.10191</v>
      </c>
      <c r="V158" s="161">
        <f>ROUND(E158*U158,2)</f>
        <v>2.08</v>
      </c>
      <c r="W158" s="161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 t="s">
        <v>143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outlineLevel="1" x14ac:dyDescent="0.2">
      <c r="A159" s="159"/>
      <c r="B159" s="160"/>
      <c r="C159" s="191" t="s">
        <v>336</v>
      </c>
      <c r="D159" s="163"/>
      <c r="E159" s="164">
        <v>20.4544</v>
      </c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 t="s">
        <v>145</v>
      </c>
      <c r="AH159" s="152">
        <v>5</v>
      </c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outlineLevel="1" x14ac:dyDescent="0.2">
      <c r="A160" s="175">
        <v>54</v>
      </c>
      <c r="B160" s="176" t="s">
        <v>337</v>
      </c>
      <c r="C160" s="190" t="s">
        <v>338</v>
      </c>
      <c r="D160" s="177" t="s">
        <v>157</v>
      </c>
      <c r="E160" s="178">
        <v>20.4544</v>
      </c>
      <c r="F160" s="179">
        <v>0</v>
      </c>
      <c r="G160" s="180">
        <f>ROUND(E160*F160,2)</f>
        <v>0</v>
      </c>
      <c r="H160" s="162">
        <v>0</v>
      </c>
      <c r="I160" s="161">
        <f>ROUND(E160*H160,2)</f>
        <v>0</v>
      </c>
      <c r="J160" s="162">
        <v>45</v>
      </c>
      <c r="K160" s="161">
        <f>ROUND(E160*J160,2)</f>
        <v>920.45</v>
      </c>
      <c r="L160" s="161">
        <v>21</v>
      </c>
      <c r="M160" s="161">
        <f>G160*(1+L160/100)</f>
        <v>0</v>
      </c>
      <c r="N160" s="161">
        <v>0</v>
      </c>
      <c r="O160" s="161">
        <f>ROUND(E160*N160,2)</f>
        <v>0</v>
      </c>
      <c r="P160" s="161">
        <v>0</v>
      </c>
      <c r="Q160" s="161">
        <f>ROUND(E160*P160,2)</f>
        <v>0</v>
      </c>
      <c r="R160" s="161"/>
      <c r="S160" s="161" t="s">
        <v>165</v>
      </c>
      <c r="T160" s="161" t="s">
        <v>166</v>
      </c>
      <c r="U160" s="161">
        <v>6.9709999999999994E-2</v>
      </c>
      <c r="V160" s="161">
        <f>ROUND(E160*U160,2)</f>
        <v>1.43</v>
      </c>
      <c r="W160" s="161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 t="s">
        <v>143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ht="33.75" outlineLevel="1" x14ac:dyDescent="0.2">
      <c r="A161" s="159"/>
      <c r="B161" s="160"/>
      <c r="C161" s="257" t="s">
        <v>339</v>
      </c>
      <c r="D161" s="258"/>
      <c r="E161" s="258"/>
      <c r="F161" s="258"/>
      <c r="G161" s="258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 t="s">
        <v>198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87" t="str">
        <f>C161</f>
        <v>Ze zachovaných částí omítky budou odstraněny všechny vrstvy maleb. Chemickou zkouškou bude určeno složení povrchové malby. Následně budou vrstvy malby odstraněny vhodným způsobem dle chemického složení.</v>
      </c>
      <c r="BB161" s="152"/>
      <c r="BC161" s="152"/>
      <c r="BD161" s="152"/>
      <c r="BE161" s="152"/>
      <c r="BF161" s="152"/>
      <c r="BG161" s="152"/>
      <c r="BH161" s="152"/>
    </row>
    <row r="162" spans="1:60" outlineLevel="1" x14ac:dyDescent="0.2">
      <c r="A162" s="159"/>
      <c r="B162" s="160"/>
      <c r="C162" s="191" t="s">
        <v>340</v>
      </c>
      <c r="D162" s="163"/>
      <c r="E162" s="164">
        <v>11.6244</v>
      </c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 t="s">
        <v>145</v>
      </c>
      <c r="AH162" s="152">
        <v>5</v>
      </c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1" x14ac:dyDescent="0.2">
      <c r="A163" s="159"/>
      <c r="B163" s="160"/>
      <c r="C163" s="191" t="s">
        <v>190</v>
      </c>
      <c r="D163" s="163"/>
      <c r="E163" s="164">
        <v>8.83</v>
      </c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 t="s">
        <v>145</v>
      </c>
      <c r="AH163" s="152">
        <v>5</v>
      </c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x14ac:dyDescent="0.2">
      <c r="A164" s="169" t="s">
        <v>137</v>
      </c>
      <c r="B164" s="170" t="s">
        <v>104</v>
      </c>
      <c r="C164" s="189" t="s">
        <v>105</v>
      </c>
      <c r="D164" s="171"/>
      <c r="E164" s="172"/>
      <c r="F164" s="173"/>
      <c r="G164" s="174">
        <f>SUMIF(AG165:AG170,"&lt;&gt;NOR",G165:G170)</f>
        <v>0</v>
      </c>
      <c r="H164" s="168"/>
      <c r="I164" s="168">
        <f>SUM(I165:I170)</f>
        <v>0</v>
      </c>
      <c r="J164" s="168"/>
      <c r="K164" s="168">
        <f>SUM(K165:K170)</f>
        <v>1800</v>
      </c>
      <c r="L164" s="168"/>
      <c r="M164" s="168">
        <f>SUM(M165:M170)</f>
        <v>0</v>
      </c>
      <c r="N164" s="168"/>
      <c r="O164" s="168">
        <f>SUM(O165:O170)</f>
        <v>0</v>
      </c>
      <c r="P164" s="168"/>
      <c r="Q164" s="168">
        <f>SUM(Q165:Q170)</f>
        <v>0</v>
      </c>
      <c r="R164" s="168"/>
      <c r="S164" s="168"/>
      <c r="T164" s="168"/>
      <c r="U164" s="168"/>
      <c r="V164" s="168">
        <f>SUM(V165:V170)</f>
        <v>0</v>
      </c>
      <c r="W164" s="168"/>
      <c r="AG164" t="s">
        <v>138</v>
      </c>
    </row>
    <row r="165" spans="1:60" outlineLevel="1" x14ac:dyDescent="0.2">
      <c r="A165" s="175">
        <v>55</v>
      </c>
      <c r="B165" s="176" t="s">
        <v>341</v>
      </c>
      <c r="C165" s="190" t="s">
        <v>342</v>
      </c>
      <c r="D165" s="177" t="s">
        <v>202</v>
      </c>
      <c r="E165" s="178">
        <v>1</v>
      </c>
      <c r="F165" s="179">
        <v>0</v>
      </c>
      <c r="G165" s="180">
        <f>ROUND(E165*F165,2)</f>
        <v>0</v>
      </c>
      <c r="H165" s="162">
        <v>0</v>
      </c>
      <c r="I165" s="161">
        <f>ROUND(E165*H165,2)</f>
        <v>0</v>
      </c>
      <c r="J165" s="162">
        <v>1800</v>
      </c>
      <c r="K165" s="161">
        <f>ROUND(E165*J165,2)</f>
        <v>1800</v>
      </c>
      <c r="L165" s="161">
        <v>21</v>
      </c>
      <c r="M165" s="161">
        <f>G165*(1+L165/100)</f>
        <v>0</v>
      </c>
      <c r="N165" s="161">
        <v>0</v>
      </c>
      <c r="O165" s="161">
        <f>ROUND(E165*N165,2)</f>
        <v>0</v>
      </c>
      <c r="P165" s="161">
        <v>0</v>
      </c>
      <c r="Q165" s="161">
        <f>ROUND(E165*P165,2)</f>
        <v>0</v>
      </c>
      <c r="R165" s="161"/>
      <c r="S165" s="161" t="s">
        <v>165</v>
      </c>
      <c r="T165" s="161" t="s">
        <v>166</v>
      </c>
      <c r="U165" s="161">
        <v>0</v>
      </c>
      <c r="V165" s="161">
        <f>ROUND(E165*U165,2)</f>
        <v>0</v>
      </c>
      <c r="W165" s="161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 t="s">
        <v>143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2.5" outlineLevel="1" x14ac:dyDescent="0.2">
      <c r="A166" s="159"/>
      <c r="B166" s="160"/>
      <c r="C166" s="257" t="s">
        <v>367</v>
      </c>
      <c r="D166" s="258"/>
      <c r="E166" s="258"/>
      <c r="F166" s="258"/>
      <c r="G166" s="258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 t="s">
        <v>198</v>
      </c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87" t="str">
        <f>C166</f>
        <v>Popis: Svítidlo vyrobené z ohýbaného hliníkového plechu s motivem vyřezaným laserem. Díly svítidla musí být spojené bez mezer, aby neprosvítal spoj.</v>
      </c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">
      <c r="A167" s="159"/>
      <c r="B167" s="160"/>
      <c r="C167" s="259" t="s">
        <v>343</v>
      </c>
      <c r="D167" s="260"/>
      <c r="E167" s="260"/>
      <c r="F167" s="260"/>
      <c r="G167" s="260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 t="s">
        <v>198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1" x14ac:dyDescent="0.2">
      <c r="A168" s="159"/>
      <c r="B168" s="160"/>
      <c r="C168" s="259" t="s">
        <v>344</v>
      </c>
      <c r="D168" s="260"/>
      <c r="E168" s="260"/>
      <c r="F168" s="260"/>
      <c r="G168" s="260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 t="s">
        <v>198</v>
      </c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ht="22.5" outlineLevel="1" x14ac:dyDescent="0.2">
      <c r="A169" s="159"/>
      <c r="B169" s="160"/>
      <c r="C169" s="259" t="s">
        <v>345</v>
      </c>
      <c r="D169" s="260"/>
      <c r="E169" s="260"/>
      <c r="F169" s="260"/>
      <c r="G169" s="260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 t="s">
        <v>198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87" t="str">
        <f>C169</f>
        <v>Kotvení: Svítidlo bude kotveno na závěsných kovových lankách ve 4 bodech na připravené kotevní prvky – kotevní háky v klenutém stropě kapličky na chemickou kotvu</v>
      </c>
      <c r="BB169" s="152"/>
      <c r="BC169" s="152"/>
      <c r="BD169" s="152"/>
      <c r="BE169" s="152"/>
      <c r="BF169" s="152"/>
      <c r="BG169" s="152"/>
      <c r="BH169" s="152"/>
    </row>
    <row r="170" spans="1:60" outlineLevel="1" x14ac:dyDescent="0.2">
      <c r="A170" s="159"/>
      <c r="B170" s="160"/>
      <c r="C170" s="259" t="s">
        <v>346</v>
      </c>
      <c r="D170" s="260"/>
      <c r="E170" s="260"/>
      <c r="F170" s="260"/>
      <c r="G170" s="260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 t="s">
        <v>198</v>
      </c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x14ac:dyDescent="0.2">
      <c r="A171" s="169" t="s">
        <v>137</v>
      </c>
      <c r="B171" s="170" t="s">
        <v>106</v>
      </c>
      <c r="C171" s="189" t="s">
        <v>107</v>
      </c>
      <c r="D171" s="171"/>
      <c r="E171" s="172"/>
      <c r="F171" s="173"/>
      <c r="G171" s="174">
        <f>SUMIF(AG172:AG172,"&lt;&gt;NOR",G172:G172)</f>
        <v>0</v>
      </c>
      <c r="H171" s="168"/>
      <c r="I171" s="168">
        <f>SUM(I172:I172)</f>
        <v>0</v>
      </c>
      <c r="J171" s="168"/>
      <c r="K171" s="168">
        <f>SUM(K172:K172)</f>
        <v>5000</v>
      </c>
      <c r="L171" s="168"/>
      <c r="M171" s="168">
        <f>SUM(M172:M172)</f>
        <v>0</v>
      </c>
      <c r="N171" s="168"/>
      <c r="O171" s="168">
        <f>SUM(O172:O172)</f>
        <v>0</v>
      </c>
      <c r="P171" s="168"/>
      <c r="Q171" s="168">
        <f>SUM(Q172:Q172)</f>
        <v>0</v>
      </c>
      <c r="R171" s="168"/>
      <c r="S171" s="168"/>
      <c r="T171" s="168"/>
      <c r="U171" s="168"/>
      <c r="V171" s="168">
        <f>SUM(V172:V172)</f>
        <v>0</v>
      </c>
      <c r="W171" s="168"/>
      <c r="AG171" t="s">
        <v>138</v>
      </c>
    </row>
    <row r="172" spans="1:60" outlineLevel="1" x14ac:dyDescent="0.2">
      <c r="A172" s="181">
        <v>56</v>
      </c>
      <c r="B172" s="182" t="s">
        <v>347</v>
      </c>
      <c r="C172" s="192" t="s">
        <v>348</v>
      </c>
      <c r="D172" s="183" t="s">
        <v>196</v>
      </c>
      <c r="E172" s="184">
        <v>1</v>
      </c>
      <c r="F172" s="185">
        <v>0</v>
      </c>
      <c r="G172" s="186">
        <f>ROUND(E172*F172,2)</f>
        <v>0</v>
      </c>
      <c r="H172" s="162">
        <v>0</v>
      </c>
      <c r="I172" s="161">
        <f>ROUND(E172*H172,2)</f>
        <v>0</v>
      </c>
      <c r="J172" s="162">
        <v>5000</v>
      </c>
      <c r="K172" s="161">
        <f>ROUND(E172*J172,2)</f>
        <v>5000</v>
      </c>
      <c r="L172" s="161">
        <v>21</v>
      </c>
      <c r="M172" s="161">
        <f>G172*(1+L172/100)</f>
        <v>0</v>
      </c>
      <c r="N172" s="161">
        <v>0</v>
      </c>
      <c r="O172" s="161">
        <f>ROUND(E172*N172,2)</f>
        <v>0</v>
      </c>
      <c r="P172" s="161">
        <v>0</v>
      </c>
      <c r="Q172" s="161">
        <f>ROUND(E172*P172,2)</f>
        <v>0</v>
      </c>
      <c r="R172" s="161"/>
      <c r="S172" s="161" t="s">
        <v>165</v>
      </c>
      <c r="T172" s="161" t="s">
        <v>166</v>
      </c>
      <c r="U172" s="161">
        <v>0</v>
      </c>
      <c r="V172" s="161">
        <f>ROUND(E172*U172,2)</f>
        <v>0</v>
      </c>
      <c r="W172" s="161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 t="s">
        <v>143</v>
      </c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x14ac:dyDescent="0.2">
      <c r="A173" s="169" t="s">
        <v>137</v>
      </c>
      <c r="B173" s="170" t="s">
        <v>108</v>
      </c>
      <c r="C173" s="189" t="s">
        <v>109</v>
      </c>
      <c r="D173" s="171"/>
      <c r="E173" s="172"/>
      <c r="F173" s="173"/>
      <c r="G173" s="174">
        <f>SUMIF(AG174:AG176,"&lt;&gt;NOR",G174:G176)</f>
        <v>0</v>
      </c>
      <c r="H173" s="168"/>
      <c r="I173" s="168">
        <f>SUM(I174:I176)</f>
        <v>0</v>
      </c>
      <c r="J173" s="168"/>
      <c r="K173" s="168">
        <f>SUM(K174:K176)</f>
        <v>4156.17</v>
      </c>
      <c r="L173" s="168"/>
      <c r="M173" s="168">
        <f>SUM(M174:M176)</f>
        <v>0</v>
      </c>
      <c r="N173" s="168"/>
      <c r="O173" s="168">
        <f>SUM(O174:O176)</f>
        <v>0</v>
      </c>
      <c r="P173" s="168"/>
      <c r="Q173" s="168">
        <f>SUM(Q174:Q176)</f>
        <v>0</v>
      </c>
      <c r="R173" s="168"/>
      <c r="S173" s="168"/>
      <c r="T173" s="168"/>
      <c r="U173" s="168"/>
      <c r="V173" s="168">
        <f>SUM(V174:V176)</f>
        <v>2.74</v>
      </c>
      <c r="W173" s="168"/>
      <c r="AG173" t="s">
        <v>138</v>
      </c>
    </row>
    <row r="174" spans="1:60" outlineLevel="1" x14ac:dyDescent="0.2">
      <c r="A174" s="181">
        <v>57</v>
      </c>
      <c r="B174" s="182" t="s">
        <v>349</v>
      </c>
      <c r="C174" s="192" t="s">
        <v>350</v>
      </c>
      <c r="D174" s="183" t="s">
        <v>274</v>
      </c>
      <c r="E174" s="184">
        <v>5.6013099999999998</v>
      </c>
      <c r="F174" s="185">
        <v>0</v>
      </c>
      <c r="G174" s="186">
        <f>ROUND(E174*F174,2)</f>
        <v>0</v>
      </c>
      <c r="H174" s="162">
        <v>0</v>
      </c>
      <c r="I174" s="161">
        <f>ROUND(E174*H174,2)</f>
        <v>0</v>
      </c>
      <c r="J174" s="162">
        <v>177</v>
      </c>
      <c r="K174" s="161">
        <f>ROUND(E174*J174,2)</f>
        <v>991.43</v>
      </c>
      <c r="L174" s="161">
        <v>21</v>
      </c>
      <c r="M174" s="161">
        <f>G174*(1+L174/100)</f>
        <v>0</v>
      </c>
      <c r="N174" s="161">
        <v>0</v>
      </c>
      <c r="O174" s="161">
        <f>ROUND(E174*N174,2)</f>
        <v>0</v>
      </c>
      <c r="P174" s="161">
        <v>0</v>
      </c>
      <c r="Q174" s="161">
        <f>ROUND(E174*P174,2)</f>
        <v>0</v>
      </c>
      <c r="R174" s="161"/>
      <c r="S174" s="161" t="s">
        <v>142</v>
      </c>
      <c r="T174" s="161" t="s">
        <v>142</v>
      </c>
      <c r="U174" s="161">
        <v>0.49</v>
      </c>
      <c r="V174" s="161">
        <f>ROUND(E174*U174,2)</f>
        <v>2.74</v>
      </c>
      <c r="W174" s="161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 t="s">
        <v>351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1" x14ac:dyDescent="0.2">
      <c r="A175" s="181">
        <v>58</v>
      </c>
      <c r="B175" s="182" t="s">
        <v>352</v>
      </c>
      <c r="C175" s="192" t="s">
        <v>353</v>
      </c>
      <c r="D175" s="183" t="s">
        <v>274</v>
      </c>
      <c r="E175" s="184">
        <v>106.42487</v>
      </c>
      <c r="F175" s="185">
        <v>0</v>
      </c>
      <c r="G175" s="186">
        <f>ROUND(E175*F175,2)</f>
        <v>0</v>
      </c>
      <c r="H175" s="162">
        <v>0</v>
      </c>
      <c r="I175" s="161">
        <f>ROUND(E175*H175,2)</f>
        <v>0</v>
      </c>
      <c r="J175" s="162">
        <v>15</v>
      </c>
      <c r="K175" s="161">
        <f>ROUND(E175*J175,2)</f>
        <v>1596.37</v>
      </c>
      <c r="L175" s="161">
        <v>21</v>
      </c>
      <c r="M175" s="161">
        <f>G175*(1+L175/100)</f>
        <v>0</v>
      </c>
      <c r="N175" s="161">
        <v>0</v>
      </c>
      <c r="O175" s="161">
        <f>ROUND(E175*N175,2)</f>
        <v>0</v>
      </c>
      <c r="P175" s="161">
        <v>0</v>
      </c>
      <c r="Q175" s="161">
        <f>ROUND(E175*P175,2)</f>
        <v>0</v>
      </c>
      <c r="R175" s="161"/>
      <c r="S175" s="161" t="s">
        <v>142</v>
      </c>
      <c r="T175" s="161" t="s">
        <v>142</v>
      </c>
      <c r="U175" s="161">
        <v>0</v>
      </c>
      <c r="V175" s="161">
        <f>ROUND(E175*U175,2)</f>
        <v>0</v>
      </c>
      <c r="W175" s="161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 t="s">
        <v>351</v>
      </c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">
      <c r="A176" s="181">
        <v>59</v>
      </c>
      <c r="B176" s="182" t="s">
        <v>354</v>
      </c>
      <c r="C176" s="192" t="s">
        <v>355</v>
      </c>
      <c r="D176" s="183" t="s">
        <v>274</v>
      </c>
      <c r="E176" s="184">
        <v>5.6013099999999998</v>
      </c>
      <c r="F176" s="185">
        <v>0</v>
      </c>
      <c r="G176" s="186">
        <f>ROUND(E176*F176,2)</f>
        <v>0</v>
      </c>
      <c r="H176" s="162">
        <v>0</v>
      </c>
      <c r="I176" s="161">
        <f>ROUND(E176*H176,2)</f>
        <v>0</v>
      </c>
      <c r="J176" s="162">
        <v>280</v>
      </c>
      <c r="K176" s="161">
        <f>ROUND(E176*J176,2)</f>
        <v>1568.37</v>
      </c>
      <c r="L176" s="161">
        <v>21</v>
      </c>
      <c r="M176" s="161">
        <f>G176*(1+L176/100)</f>
        <v>0</v>
      </c>
      <c r="N176" s="161">
        <v>0</v>
      </c>
      <c r="O176" s="161">
        <f>ROUND(E176*N176,2)</f>
        <v>0</v>
      </c>
      <c r="P176" s="161">
        <v>0</v>
      </c>
      <c r="Q176" s="161">
        <f>ROUND(E176*P176,2)</f>
        <v>0</v>
      </c>
      <c r="R176" s="161"/>
      <c r="S176" s="161" t="s">
        <v>142</v>
      </c>
      <c r="T176" s="161" t="s">
        <v>142</v>
      </c>
      <c r="U176" s="161">
        <v>0</v>
      </c>
      <c r="V176" s="161">
        <f>ROUND(E176*U176,2)</f>
        <v>0</v>
      </c>
      <c r="W176" s="161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 t="s">
        <v>351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x14ac:dyDescent="0.2">
      <c r="A177" s="169" t="s">
        <v>137</v>
      </c>
      <c r="B177" s="170" t="s">
        <v>111</v>
      </c>
      <c r="C177" s="189" t="s">
        <v>28</v>
      </c>
      <c r="D177" s="171"/>
      <c r="E177" s="172"/>
      <c r="F177" s="173"/>
      <c r="G177" s="174">
        <f>SUMIF(AG178:AG179,"&lt;&gt;NOR",G178:G179)</f>
        <v>0</v>
      </c>
      <c r="H177" s="168"/>
      <c r="I177" s="168">
        <f>SUM(I178:I179)</f>
        <v>0</v>
      </c>
      <c r="J177" s="168"/>
      <c r="K177" s="168">
        <f>SUM(K178:K179)</f>
        <v>10090.92</v>
      </c>
      <c r="L177" s="168"/>
      <c r="M177" s="168">
        <f>SUM(M178:M179)</f>
        <v>0</v>
      </c>
      <c r="N177" s="168"/>
      <c r="O177" s="168">
        <f>SUM(O178:O179)</f>
        <v>0</v>
      </c>
      <c r="P177" s="168"/>
      <c r="Q177" s="168">
        <f>SUM(Q178:Q179)</f>
        <v>0</v>
      </c>
      <c r="R177" s="168"/>
      <c r="S177" s="168"/>
      <c r="T177" s="168"/>
      <c r="U177" s="168"/>
      <c r="V177" s="168">
        <f>SUM(V178:V179)</f>
        <v>0</v>
      </c>
      <c r="W177" s="168"/>
      <c r="AG177" t="s">
        <v>138</v>
      </c>
    </row>
    <row r="178" spans="1:60" outlineLevel="1" x14ac:dyDescent="0.2">
      <c r="A178" s="181">
        <v>60</v>
      </c>
      <c r="B178" s="182" t="s">
        <v>356</v>
      </c>
      <c r="C178" s="192" t="s">
        <v>357</v>
      </c>
      <c r="D178" s="183" t="s">
        <v>358</v>
      </c>
      <c r="E178" s="184">
        <v>1</v>
      </c>
      <c r="F178" s="185">
        <v>0</v>
      </c>
      <c r="G178" s="186">
        <f>ROUND(E178*F178,2)</f>
        <v>0</v>
      </c>
      <c r="H178" s="162">
        <v>0</v>
      </c>
      <c r="I178" s="161">
        <f>ROUND(E178*H178,2)</f>
        <v>0</v>
      </c>
      <c r="J178" s="162">
        <v>5504.14</v>
      </c>
      <c r="K178" s="161">
        <f>ROUND(E178*J178,2)</f>
        <v>5504.14</v>
      </c>
      <c r="L178" s="161">
        <v>21</v>
      </c>
      <c r="M178" s="161">
        <f>G178*(1+L178/100)</f>
        <v>0</v>
      </c>
      <c r="N178" s="161">
        <v>0</v>
      </c>
      <c r="O178" s="161">
        <f>ROUND(E178*N178,2)</f>
        <v>0</v>
      </c>
      <c r="P178" s="161">
        <v>0</v>
      </c>
      <c r="Q178" s="161">
        <f>ROUND(E178*P178,2)</f>
        <v>0</v>
      </c>
      <c r="R178" s="161"/>
      <c r="S178" s="161" t="s">
        <v>142</v>
      </c>
      <c r="T178" s="161" t="s">
        <v>166</v>
      </c>
      <c r="U178" s="161">
        <v>0</v>
      </c>
      <c r="V178" s="161">
        <f>ROUND(E178*U178,2)</f>
        <v>0</v>
      </c>
      <c r="W178" s="161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 t="s">
        <v>359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1" x14ac:dyDescent="0.2">
      <c r="A179" s="175">
        <v>61</v>
      </c>
      <c r="B179" s="176" t="s">
        <v>360</v>
      </c>
      <c r="C179" s="190" t="s">
        <v>361</v>
      </c>
      <c r="D179" s="177" t="s">
        <v>358</v>
      </c>
      <c r="E179" s="178">
        <v>1</v>
      </c>
      <c r="F179" s="179">
        <v>0</v>
      </c>
      <c r="G179" s="180">
        <f>ROUND(E179*F179,2)</f>
        <v>0</v>
      </c>
      <c r="H179" s="162">
        <v>0</v>
      </c>
      <c r="I179" s="161">
        <f>ROUND(E179*H179,2)</f>
        <v>0</v>
      </c>
      <c r="J179" s="162">
        <v>4586.78</v>
      </c>
      <c r="K179" s="161">
        <f>ROUND(E179*J179,2)</f>
        <v>4586.78</v>
      </c>
      <c r="L179" s="161">
        <v>21</v>
      </c>
      <c r="M179" s="161">
        <f>G179*(1+L179/100)</f>
        <v>0</v>
      </c>
      <c r="N179" s="161">
        <v>0</v>
      </c>
      <c r="O179" s="161">
        <f>ROUND(E179*N179,2)</f>
        <v>0</v>
      </c>
      <c r="P179" s="161">
        <v>0</v>
      </c>
      <c r="Q179" s="161">
        <f>ROUND(E179*P179,2)</f>
        <v>0</v>
      </c>
      <c r="R179" s="161"/>
      <c r="S179" s="161" t="s">
        <v>142</v>
      </c>
      <c r="T179" s="161" t="s">
        <v>166</v>
      </c>
      <c r="U179" s="161">
        <v>0</v>
      </c>
      <c r="V179" s="161">
        <f>ROUND(E179*U179,2)</f>
        <v>0</v>
      </c>
      <c r="W179" s="161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 t="s">
        <v>359</v>
      </c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x14ac:dyDescent="0.2">
      <c r="A180" s="5"/>
      <c r="B180" s="6"/>
      <c r="C180" s="194"/>
      <c r="D180" s="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AE180">
        <v>15</v>
      </c>
      <c r="AF180">
        <v>21</v>
      </c>
    </row>
    <row r="181" spans="1:60" x14ac:dyDescent="0.2">
      <c r="A181" s="155"/>
      <c r="B181" s="156" t="s">
        <v>30</v>
      </c>
      <c r="C181" s="195"/>
      <c r="D181" s="157"/>
      <c r="E181" s="158"/>
      <c r="F181" s="158"/>
      <c r="G181" s="188">
        <f>G8+G17+G28+G47+G74+G76+G80+G83+G103+G105+G110+G117+G139+G144+G151+G155+G164+G171+G173+G177</f>
        <v>0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AE181">
        <f>SUMIF(L7:L179,AE180,G7:G179)</f>
        <v>0</v>
      </c>
      <c r="AF181">
        <f>SUMIF(L7:L179,AF180,G7:G179)</f>
        <v>0</v>
      </c>
      <c r="AG181" t="s">
        <v>362</v>
      </c>
    </row>
    <row r="182" spans="1:60" x14ac:dyDescent="0.2">
      <c r="A182" s="5"/>
      <c r="B182" s="6"/>
      <c r="C182" s="194"/>
      <c r="D182" s="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60" x14ac:dyDescent="0.2">
      <c r="A183" s="5"/>
      <c r="B183" s="6"/>
      <c r="C183" s="194"/>
      <c r="D183" s="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60" x14ac:dyDescent="0.2">
      <c r="A184" s="243" t="s">
        <v>363</v>
      </c>
      <c r="B184" s="243"/>
      <c r="C184" s="244"/>
      <c r="D184" s="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60" x14ac:dyDescent="0.2">
      <c r="A185" s="245"/>
      <c r="B185" s="246"/>
      <c r="C185" s="247"/>
      <c r="D185" s="246"/>
      <c r="E185" s="246"/>
      <c r="F185" s="246"/>
      <c r="G185" s="24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AG185" t="s">
        <v>364</v>
      </c>
    </row>
    <row r="186" spans="1:60" x14ac:dyDescent="0.2">
      <c r="A186" s="249"/>
      <c r="B186" s="250"/>
      <c r="C186" s="251"/>
      <c r="D186" s="250"/>
      <c r="E186" s="250"/>
      <c r="F186" s="250"/>
      <c r="G186" s="2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60" x14ac:dyDescent="0.2">
      <c r="A187" s="249"/>
      <c r="B187" s="250"/>
      <c r="C187" s="251"/>
      <c r="D187" s="250"/>
      <c r="E187" s="250"/>
      <c r="F187" s="250"/>
      <c r="G187" s="2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60" x14ac:dyDescent="0.2">
      <c r="A188" s="249"/>
      <c r="B188" s="250"/>
      <c r="C188" s="251"/>
      <c r="D188" s="250"/>
      <c r="E188" s="250"/>
      <c r="F188" s="250"/>
      <c r="G188" s="2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60" x14ac:dyDescent="0.2">
      <c r="A189" s="253"/>
      <c r="B189" s="254"/>
      <c r="C189" s="255"/>
      <c r="D189" s="254"/>
      <c r="E189" s="254"/>
      <c r="F189" s="254"/>
      <c r="G189" s="25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60" x14ac:dyDescent="0.2">
      <c r="A190" s="5"/>
      <c r="B190" s="6"/>
      <c r="C190" s="194"/>
      <c r="D190" s="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60" x14ac:dyDescent="0.2">
      <c r="C191" s="196"/>
      <c r="D191" s="143"/>
      <c r="AG191" t="s">
        <v>368</v>
      </c>
    </row>
    <row r="192" spans="1:60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mergeCells count="49">
    <mergeCell ref="C168:G168"/>
    <mergeCell ref="C169:G169"/>
    <mergeCell ref="C170:G170"/>
    <mergeCell ref="C149:G149"/>
    <mergeCell ref="C153:G153"/>
    <mergeCell ref="C154:G154"/>
    <mergeCell ref="C161:G161"/>
    <mergeCell ref="C166:G166"/>
    <mergeCell ref="C167:G167"/>
    <mergeCell ref="C127:G127"/>
    <mergeCell ref="C128:G128"/>
    <mergeCell ref="C148:G148"/>
    <mergeCell ref="C130:G130"/>
    <mergeCell ref="C131:G131"/>
    <mergeCell ref="C132:G132"/>
    <mergeCell ref="C133:G133"/>
    <mergeCell ref="C134:G134"/>
    <mergeCell ref="C135:G135"/>
    <mergeCell ref="C136:G136"/>
    <mergeCell ref="C137:G137"/>
    <mergeCell ref="C141:G141"/>
    <mergeCell ref="C142:G142"/>
    <mergeCell ref="C147:G147"/>
    <mergeCell ref="C122:G122"/>
    <mergeCell ref="C123:G123"/>
    <mergeCell ref="C124:G124"/>
    <mergeCell ref="C125:G125"/>
    <mergeCell ref="C126:G126"/>
    <mergeCell ref="A1:G1"/>
    <mergeCell ref="C2:G2"/>
    <mergeCell ref="C3:G3"/>
    <mergeCell ref="C4:G4"/>
    <mergeCell ref="C60:G60"/>
    <mergeCell ref="A184:C184"/>
    <mergeCell ref="A185:G189"/>
    <mergeCell ref="C43:G43"/>
    <mergeCell ref="C44:G44"/>
    <mergeCell ref="C46:G46"/>
    <mergeCell ref="C54:G54"/>
    <mergeCell ref="C112:G112"/>
    <mergeCell ref="C65:G65"/>
    <mergeCell ref="C66:G66"/>
    <mergeCell ref="C69:G69"/>
    <mergeCell ref="C72:G72"/>
    <mergeCell ref="C129:G129"/>
    <mergeCell ref="C114:G114"/>
    <mergeCell ref="C119:G119"/>
    <mergeCell ref="C120:G120"/>
    <mergeCell ref="C121:G12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44" activePane="bottomLeft" state="frozen"/>
      <selection pane="bottomLeft" activeCell="AB69" sqref="AB69"/>
    </sheetView>
  </sheetViews>
  <sheetFormatPr defaultRowHeight="12.75" outlineLevelRow="1" x14ac:dyDescent="0.2"/>
  <cols>
    <col min="1" max="1" width="3.42578125" customWidth="1"/>
    <col min="2" max="2" width="12.5703125" style="91" customWidth="1"/>
    <col min="3" max="3" width="38.28515625" style="9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531</v>
      </c>
      <c r="B1" s="261"/>
      <c r="C1" s="261"/>
      <c r="D1" s="261"/>
      <c r="E1" s="261"/>
      <c r="F1" s="261"/>
      <c r="G1" s="261"/>
      <c r="AG1" t="s">
        <v>113</v>
      </c>
    </row>
    <row r="2" spans="1:60" ht="24.95" customHeight="1" x14ac:dyDescent="0.2">
      <c r="A2" s="144" t="s">
        <v>7</v>
      </c>
      <c r="B2" s="75" t="s">
        <v>41</v>
      </c>
      <c r="C2" s="262" t="s">
        <v>530</v>
      </c>
      <c r="D2" s="263"/>
      <c r="E2" s="263"/>
      <c r="F2" s="263"/>
      <c r="G2" s="264"/>
      <c r="AG2" t="s">
        <v>114</v>
      </c>
    </row>
    <row r="3" spans="1:60" ht="24.95" customHeight="1" x14ac:dyDescent="0.2">
      <c r="A3" s="144" t="s">
        <v>8</v>
      </c>
      <c r="B3" s="75" t="s">
        <v>53</v>
      </c>
      <c r="C3" s="262" t="s">
        <v>54</v>
      </c>
      <c r="D3" s="263"/>
      <c r="E3" s="263"/>
      <c r="F3" s="263"/>
      <c r="G3" s="264"/>
      <c r="AC3" s="91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51</v>
      </c>
      <c r="C4" s="265" t="s">
        <v>54</v>
      </c>
      <c r="D4" s="266"/>
      <c r="E4" s="266"/>
      <c r="F4" s="266"/>
      <c r="G4" s="267"/>
      <c r="AG4" t="s">
        <v>116</v>
      </c>
    </row>
    <row r="5" spans="1:60" x14ac:dyDescent="0.2">
      <c r="D5" s="143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30</v>
      </c>
      <c r="H6" s="151" t="s">
        <v>31</v>
      </c>
      <c r="I6" s="151" t="s">
        <v>123</v>
      </c>
      <c r="J6" s="151" t="s">
        <v>32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9" t="s">
        <v>137</v>
      </c>
      <c r="B8" s="170" t="s">
        <v>64</v>
      </c>
      <c r="C8" s="189" t="s">
        <v>65</v>
      </c>
      <c r="D8" s="171"/>
      <c r="E8" s="172"/>
      <c r="F8" s="173"/>
      <c r="G8" s="174">
        <f>SUMIF(AG9:AG29,"&lt;&gt;NOR",G9:G29)</f>
        <v>0</v>
      </c>
      <c r="H8" s="168"/>
      <c r="I8" s="168">
        <f>SUM(I9:I29)</f>
        <v>0</v>
      </c>
      <c r="J8" s="168"/>
      <c r="K8" s="168">
        <f>SUM(K9:K29)</f>
        <v>9437.74</v>
      </c>
      <c r="L8" s="168"/>
      <c r="M8" s="168">
        <f>SUM(M9:M29)</f>
        <v>0</v>
      </c>
      <c r="N8" s="168"/>
      <c r="O8" s="168">
        <f>SUM(O9:O29)</f>
        <v>0</v>
      </c>
      <c r="P8" s="168"/>
      <c r="Q8" s="168">
        <f>SUM(Q9:Q29)</f>
        <v>8.5299999999999994</v>
      </c>
      <c r="R8" s="168"/>
      <c r="S8" s="168"/>
      <c r="T8" s="168"/>
      <c r="U8" s="168"/>
      <c r="V8" s="168">
        <f>SUM(V9:V29)</f>
        <v>15.18</v>
      </c>
      <c r="W8" s="168"/>
      <c r="AG8" t="s">
        <v>138</v>
      </c>
    </row>
    <row r="9" spans="1:60" outlineLevel="1" x14ac:dyDescent="0.2">
      <c r="A9" s="181">
        <v>1</v>
      </c>
      <c r="B9" s="182" t="s">
        <v>369</v>
      </c>
      <c r="C9" s="192" t="s">
        <v>370</v>
      </c>
      <c r="D9" s="183" t="s">
        <v>157</v>
      </c>
      <c r="E9" s="184">
        <v>5.9</v>
      </c>
      <c r="F9" s="185">
        <v>0</v>
      </c>
      <c r="G9" s="186">
        <f>ROUND(E9*F9,2)</f>
        <v>0</v>
      </c>
      <c r="H9" s="162">
        <v>0</v>
      </c>
      <c r="I9" s="161">
        <f>ROUND(E9*H9,2)</f>
        <v>0</v>
      </c>
      <c r="J9" s="162">
        <v>40.200000000000003</v>
      </c>
      <c r="K9" s="161">
        <f>ROUND(E9*J9,2)</f>
        <v>237.18</v>
      </c>
      <c r="L9" s="161">
        <v>21</v>
      </c>
      <c r="M9" s="161">
        <f>G9*(1+L9/100)</f>
        <v>0</v>
      </c>
      <c r="N9" s="161">
        <v>0</v>
      </c>
      <c r="O9" s="161">
        <f>ROUND(E9*N9,2)</f>
        <v>0</v>
      </c>
      <c r="P9" s="161">
        <v>0.22500000000000001</v>
      </c>
      <c r="Q9" s="161">
        <f>ROUND(E9*P9,2)</f>
        <v>1.33</v>
      </c>
      <c r="R9" s="161"/>
      <c r="S9" s="161" t="s">
        <v>142</v>
      </c>
      <c r="T9" s="161" t="s">
        <v>142</v>
      </c>
      <c r="U9" s="161">
        <v>0.14199999999999999</v>
      </c>
      <c r="V9" s="161">
        <f>ROUND(E9*U9,2)</f>
        <v>0.84</v>
      </c>
      <c r="W9" s="161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5">
        <v>2</v>
      </c>
      <c r="B10" s="176" t="s">
        <v>371</v>
      </c>
      <c r="C10" s="190" t="s">
        <v>372</v>
      </c>
      <c r="D10" s="177" t="s">
        <v>157</v>
      </c>
      <c r="E10" s="178">
        <v>17.2</v>
      </c>
      <c r="F10" s="179">
        <v>0</v>
      </c>
      <c r="G10" s="180">
        <f>ROUND(E10*F10,2)</f>
        <v>0</v>
      </c>
      <c r="H10" s="162">
        <v>0</v>
      </c>
      <c r="I10" s="161">
        <f>ROUND(E10*H10,2)</f>
        <v>0</v>
      </c>
      <c r="J10" s="162">
        <v>96.3</v>
      </c>
      <c r="K10" s="161">
        <f>ROUND(E10*J10,2)</f>
        <v>1656.36</v>
      </c>
      <c r="L10" s="161">
        <v>21</v>
      </c>
      <c r="M10" s="161">
        <f>G10*(1+L10/100)</f>
        <v>0</v>
      </c>
      <c r="N10" s="161">
        <v>0</v>
      </c>
      <c r="O10" s="161">
        <f>ROUND(E10*N10,2)</f>
        <v>0</v>
      </c>
      <c r="P10" s="161">
        <v>0.33</v>
      </c>
      <c r="Q10" s="161">
        <f>ROUND(E10*P10,2)</f>
        <v>5.68</v>
      </c>
      <c r="R10" s="161"/>
      <c r="S10" s="161" t="s">
        <v>142</v>
      </c>
      <c r="T10" s="161" t="s">
        <v>142</v>
      </c>
      <c r="U10" s="161">
        <v>0.3135</v>
      </c>
      <c r="V10" s="161">
        <f>ROUND(E10*U10,2)</f>
        <v>5.39</v>
      </c>
      <c r="W10" s="161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59"/>
      <c r="B11" s="160"/>
      <c r="C11" s="191" t="s">
        <v>373</v>
      </c>
      <c r="D11" s="163"/>
      <c r="E11" s="164">
        <v>17.2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145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5">
        <v>3</v>
      </c>
      <c r="B12" s="176" t="s">
        <v>374</v>
      </c>
      <c r="C12" s="190" t="s">
        <v>375</v>
      </c>
      <c r="D12" s="177" t="s">
        <v>164</v>
      </c>
      <c r="E12" s="178">
        <v>6.9269999999999996</v>
      </c>
      <c r="F12" s="179">
        <v>0</v>
      </c>
      <c r="G12" s="180">
        <f>ROUND(E12*F12,2)</f>
        <v>0</v>
      </c>
      <c r="H12" s="162">
        <v>0</v>
      </c>
      <c r="I12" s="161">
        <f>ROUND(E12*H12,2)</f>
        <v>0</v>
      </c>
      <c r="J12" s="162">
        <v>99.1</v>
      </c>
      <c r="K12" s="161">
        <f>ROUND(E12*J12,2)</f>
        <v>686.47</v>
      </c>
      <c r="L12" s="161">
        <v>21</v>
      </c>
      <c r="M12" s="161">
        <f>G12*(1+L12/100)</f>
        <v>0</v>
      </c>
      <c r="N12" s="161">
        <v>0</v>
      </c>
      <c r="O12" s="161">
        <f>ROUND(E12*N12,2)</f>
        <v>0</v>
      </c>
      <c r="P12" s="161">
        <v>0.22</v>
      </c>
      <c r="Q12" s="161">
        <f>ROUND(E12*P12,2)</f>
        <v>1.52</v>
      </c>
      <c r="R12" s="161"/>
      <c r="S12" s="161" t="s">
        <v>142</v>
      </c>
      <c r="T12" s="161" t="s">
        <v>142</v>
      </c>
      <c r="U12" s="161">
        <v>0.14299999999999999</v>
      </c>
      <c r="V12" s="161">
        <f>ROUND(E12*U12,2)</f>
        <v>0.99</v>
      </c>
      <c r="W12" s="161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143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9"/>
      <c r="B13" s="160"/>
      <c r="C13" s="191" t="s">
        <v>376</v>
      </c>
      <c r="D13" s="163"/>
      <c r="E13" s="164">
        <v>6.9269999999999996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145</v>
      </c>
      <c r="AH13" s="152">
        <v>0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75">
        <v>4</v>
      </c>
      <c r="B14" s="176" t="s">
        <v>377</v>
      </c>
      <c r="C14" s="190" t="s">
        <v>378</v>
      </c>
      <c r="D14" s="177" t="s">
        <v>141</v>
      </c>
      <c r="E14" s="178">
        <v>2.58</v>
      </c>
      <c r="F14" s="179">
        <v>0</v>
      </c>
      <c r="G14" s="180">
        <f>ROUND(E14*F14,2)</f>
        <v>0</v>
      </c>
      <c r="H14" s="162">
        <v>0</v>
      </c>
      <c r="I14" s="161">
        <f>ROUND(E14*H14,2)</f>
        <v>0</v>
      </c>
      <c r="J14" s="162">
        <v>83.2</v>
      </c>
      <c r="K14" s="161">
        <f>ROUND(E14*J14,2)</f>
        <v>214.66</v>
      </c>
      <c r="L14" s="161">
        <v>21</v>
      </c>
      <c r="M14" s="161">
        <f>G14*(1+L14/100)</f>
        <v>0</v>
      </c>
      <c r="N14" s="161">
        <v>0</v>
      </c>
      <c r="O14" s="161">
        <f>ROUND(E14*N14,2)</f>
        <v>0</v>
      </c>
      <c r="P14" s="161">
        <v>0</v>
      </c>
      <c r="Q14" s="161">
        <f>ROUND(E14*P14,2)</f>
        <v>0</v>
      </c>
      <c r="R14" s="161"/>
      <c r="S14" s="161" t="s">
        <v>142</v>
      </c>
      <c r="T14" s="161" t="s">
        <v>142</v>
      </c>
      <c r="U14" s="161">
        <v>9.5200000000000007E-2</v>
      </c>
      <c r="V14" s="161">
        <f>ROUND(E14*U14,2)</f>
        <v>0.25</v>
      </c>
      <c r="W14" s="161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143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9"/>
      <c r="B15" s="160"/>
      <c r="C15" s="191" t="s">
        <v>379</v>
      </c>
      <c r="D15" s="163"/>
      <c r="E15" s="164">
        <v>2.58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145</v>
      </c>
      <c r="AH15" s="152">
        <v>0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5">
        <v>5</v>
      </c>
      <c r="B16" s="176" t="s">
        <v>380</v>
      </c>
      <c r="C16" s="190" t="s">
        <v>381</v>
      </c>
      <c r="D16" s="177" t="s">
        <v>141</v>
      </c>
      <c r="E16" s="178">
        <v>12.384</v>
      </c>
      <c r="F16" s="179">
        <v>0</v>
      </c>
      <c r="G16" s="180">
        <f>ROUND(E16*F16,2)</f>
        <v>0</v>
      </c>
      <c r="H16" s="162">
        <v>0</v>
      </c>
      <c r="I16" s="161">
        <f>ROUND(E16*H16,2)</f>
        <v>0</v>
      </c>
      <c r="J16" s="162">
        <v>150</v>
      </c>
      <c r="K16" s="161">
        <f>ROUND(E16*J16,2)</f>
        <v>1857.6</v>
      </c>
      <c r="L16" s="161">
        <v>21</v>
      </c>
      <c r="M16" s="161">
        <f>G16*(1+L16/100)</f>
        <v>0</v>
      </c>
      <c r="N16" s="161">
        <v>0</v>
      </c>
      <c r="O16" s="161">
        <f>ROUND(E16*N16,2)</f>
        <v>0</v>
      </c>
      <c r="P16" s="161">
        <v>0</v>
      </c>
      <c r="Q16" s="161">
        <f>ROUND(E16*P16,2)</f>
        <v>0</v>
      </c>
      <c r="R16" s="161"/>
      <c r="S16" s="161" t="s">
        <v>142</v>
      </c>
      <c r="T16" s="161" t="s">
        <v>142</v>
      </c>
      <c r="U16" s="161">
        <v>0.36799999999999999</v>
      </c>
      <c r="V16" s="161">
        <f>ROUND(E16*U16,2)</f>
        <v>4.5599999999999996</v>
      </c>
      <c r="W16" s="161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143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191" t="s">
        <v>382</v>
      </c>
      <c r="D17" s="163"/>
      <c r="E17" s="164">
        <v>12.384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145</v>
      </c>
      <c r="AH17" s="152">
        <v>0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75">
        <v>6</v>
      </c>
      <c r="B18" s="176" t="s">
        <v>383</v>
      </c>
      <c r="C18" s="190" t="s">
        <v>384</v>
      </c>
      <c r="D18" s="177" t="s">
        <v>141</v>
      </c>
      <c r="E18" s="178">
        <v>6.1920000000000002</v>
      </c>
      <c r="F18" s="179">
        <v>0</v>
      </c>
      <c r="G18" s="180">
        <f>ROUND(E18*F18,2)</f>
        <v>0</v>
      </c>
      <c r="H18" s="162">
        <v>0</v>
      </c>
      <c r="I18" s="161">
        <f>ROUND(E18*H18,2)</f>
        <v>0</v>
      </c>
      <c r="J18" s="162">
        <v>31.4</v>
      </c>
      <c r="K18" s="161">
        <f>ROUND(E18*J18,2)</f>
        <v>194.43</v>
      </c>
      <c r="L18" s="161">
        <v>21</v>
      </c>
      <c r="M18" s="161">
        <f>G18*(1+L18/100)</f>
        <v>0</v>
      </c>
      <c r="N18" s="161">
        <v>0</v>
      </c>
      <c r="O18" s="161">
        <f>ROUND(E18*N18,2)</f>
        <v>0</v>
      </c>
      <c r="P18" s="161">
        <v>0</v>
      </c>
      <c r="Q18" s="161">
        <f>ROUND(E18*P18,2)</f>
        <v>0</v>
      </c>
      <c r="R18" s="161"/>
      <c r="S18" s="161" t="s">
        <v>142</v>
      </c>
      <c r="T18" s="161" t="s">
        <v>142</v>
      </c>
      <c r="U18" s="161">
        <v>5.8000000000000003E-2</v>
      </c>
      <c r="V18" s="161">
        <f>ROUND(E18*U18,2)</f>
        <v>0.36</v>
      </c>
      <c r="W18" s="161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143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59"/>
      <c r="B19" s="160"/>
      <c r="C19" s="191" t="s">
        <v>385</v>
      </c>
      <c r="D19" s="163"/>
      <c r="E19" s="164">
        <v>6.1920000000000002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145</v>
      </c>
      <c r="AH19" s="152">
        <v>5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75">
        <v>7</v>
      </c>
      <c r="B20" s="176" t="s">
        <v>139</v>
      </c>
      <c r="C20" s="190" t="s">
        <v>140</v>
      </c>
      <c r="D20" s="177" t="s">
        <v>141</v>
      </c>
      <c r="E20" s="178">
        <v>3.6013799999999998</v>
      </c>
      <c r="F20" s="179">
        <v>0</v>
      </c>
      <c r="G20" s="180">
        <f>ROUND(E20*F20,2)</f>
        <v>0</v>
      </c>
      <c r="H20" s="162">
        <v>0</v>
      </c>
      <c r="I20" s="161">
        <f>ROUND(E20*H20,2)</f>
        <v>0</v>
      </c>
      <c r="J20" s="162">
        <v>439.5</v>
      </c>
      <c r="K20" s="161">
        <f>ROUND(E20*J20,2)</f>
        <v>1582.81</v>
      </c>
      <c r="L20" s="161">
        <v>21</v>
      </c>
      <c r="M20" s="161">
        <f>G20*(1+L20/100)</f>
        <v>0</v>
      </c>
      <c r="N20" s="161">
        <v>0</v>
      </c>
      <c r="O20" s="161">
        <f>ROUND(E20*N20,2)</f>
        <v>0</v>
      </c>
      <c r="P20" s="161">
        <v>0</v>
      </c>
      <c r="Q20" s="161">
        <f>ROUND(E20*P20,2)</f>
        <v>0</v>
      </c>
      <c r="R20" s="161"/>
      <c r="S20" s="161" t="s">
        <v>142</v>
      </c>
      <c r="T20" s="161" t="s">
        <v>142</v>
      </c>
      <c r="U20" s="161">
        <v>0.36499999999999999</v>
      </c>
      <c r="V20" s="161">
        <f>ROUND(E20*U20,2)</f>
        <v>1.31</v>
      </c>
      <c r="W20" s="161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143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91" t="s">
        <v>386</v>
      </c>
      <c r="D21" s="163"/>
      <c r="E21" s="164">
        <v>1.1094200000000001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145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191" t="s">
        <v>387</v>
      </c>
      <c r="D22" s="163"/>
      <c r="E22" s="164">
        <v>2.4919699999999998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145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5">
        <v>8</v>
      </c>
      <c r="B23" s="176" t="s">
        <v>146</v>
      </c>
      <c r="C23" s="190" t="s">
        <v>147</v>
      </c>
      <c r="D23" s="177" t="s">
        <v>141</v>
      </c>
      <c r="E23" s="178">
        <v>1.8006899999999999</v>
      </c>
      <c r="F23" s="179">
        <v>0</v>
      </c>
      <c r="G23" s="180">
        <f>ROUND(E23*F23,2)</f>
        <v>0</v>
      </c>
      <c r="H23" s="162">
        <v>0</v>
      </c>
      <c r="I23" s="161">
        <f>ROUND(E23*H23,2)</f>
        <v>0</v>
      </c>
      <c r="J23" s="162">
        <v>208.5</v>
      </c>
      <c r="K23" s="161">
        <f>ROUND(E23*J23,2)</f>
        <v>375.44</v>
      </c>
      <c r="L23" s="161">
        <v>21</v>
      </c>
      <c r="M23" s="161">
        <f>G23*(1+L23/100)</f>
        <v>0</v>
      </c>
      <c r="N23" s="161">
        <v>0</v>
      </c>
      <c r="O23" s="161">
        <f>ROUND(E23*N23,2)</f>
        <v>0</v>
      </c>
      <c r="P23" s="161">
        <v>0</v>
      </c>
      <c r="Q23" s="161">
        <f>ROUND(E23*P23,2)</f>
        <v>0</v>
      </c>
      <c r="R23" s="161"/>
      <c r="S23" s="161" t="s">
        <v>142</v>
      </c>
      <c r="T23" s="161" t="s">
        <v>142</v>
      </c>
      <c r="U23" s="161">
        <v>0.64680000000000004</v>
      </c>
      <c r="V23" s="161">
        <f>ROUND(E23*U23,2)</f>
        <v>1.1599999999999999</v>
      </c>
      <c r="W23" s="161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143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9"/>
      <c r="B24" s="160"/>
      <c r="C24" s="191" t="s">
        <v>388</v>
      </c>
      <c r="D24" s="163"/>
      <c r="E24" s="164">
        <v>1.8006899999999999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145</v>
      </c>
      <c r="AH24" s="152">
        <v>5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ht="22.5" outlineLevel="1" x14ac:dyDescent="0.2">
      <c r="A25" s="175">
        <v>9</v>
      </c>
      <c r="B25" s="176" t="s">
        <v>149</v>
      </c>
      <c r="C25" s="190" t="s">
        <v>150</v>
      </c>
      <c r="D25" s="177" t="s">
        <v>141</v>
      </c>
      <c r="E25" s="178">
        <v>15.985379999999999</v>
      </c>
      <c r="F25" s="179">
        <v>0</v>
      </c>
      <c r="G25" s="180">
        <f>ROUND(E25*F25,2)</f>
        <v>0</v>
      </c>
      <c r="H25" s="162">
        <v>0</v>
      </c>
      <c r="I25" s="161">
        <f>ROUND(E25*H25,2)</f>
        <v>0</v>
      </c>
      <c r="J25" s="162">
        <v>149.5</v>
      </c>
      <c r="K25" s="161">
        <f>ROUND(E25*J25,2)</f>
        <v>2389.81</v>
      </c>
      <c r="L25" s="161">
        <v>21</v>
      </c>
      <c r="M25" s="161">
        <f>G25*(1+L25/100)</f>
        <v>0</v>
      </c>
      <c r="N25" s="161">
        <v>0</v>
      </c>
      <c r="O25" s="161">
        <f>ROUND(E25*N25,2)</f>
        <v>0</v>
      </c>
      <c r="P25" s="161">
        <v>0</v>
      </c>
      <c r="Q25" s="161">
        <f>ROUND(E25*P25,2)</f>
        <v>0</v>
      </c>
      <c r="R25" s="161"/>
      <c r="S25" s="161" t="s">
        <v>142</v>
      </c>
      <c r="T25" s="161" t="s">
        <v>142</v>
      </c>
      <c r="U25" s="161">
        <v>1.0999999999999999E-2</v>
      </c>
      <c r="V25" s="161">
        <f>ROUND(E25*U25,2)</f>
        <v>0.18</v>
      </c>
      <c r="W25" s="161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143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59"/>
      <c r="B26" s="160"/>
      <c r="C26" s="191" t="s">
        <v>389</v>
      </c>
      <c r="D26" s="163"/>
      <c r="E26" s="164">
        <v>12.384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145</v>
      </c>
      <c r="AH26" s="152">
        <v>5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9"/>
      <c r="B27" s="160"/>
      <c r="C27" s="191" t="s">
        <v>390</v>
      </c>
      <c r="D27" s="163"/>
      <c r="E27" s="164">
        <v>3.6013799999999998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145</v>
      </c>
      <c r="AH27" s="152">
        <v>5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5">
        <v>10</v>
      </c>
      <c r="B28" s="176" t="s">
        <v>152</v>
      </c>
      <c r="C28" s="190" t="s">
        <v>153</v>
      </c>
      <c r="D28" s="177" t="s">
        <v>141</v>
      </c>
      <c r="E28" s="178">
        <v>15.985379999999999</v>
      </c>
      <c r="F28" s="179">
        <v>0</v>
      </c>
      <c r="G28" s="180">
        <f>ROUND(E28*F28,2)</f>
        <v>0</v>
      </c>
      <c r="H28" s="162">
        <v>0</v>
      </c>
      <c r="I28" s="161">
        <f>ROUND(E28*H28,2)</f>
        <v>0</v>
      </c>
      <c r="J28" s="162">
        <v>15.2</v>
      </c>
      <c r="K28" s="161">
        <f>ROUND(E28*J28,2)</f>
        <v>242.98</v>
      </c>
      <c r="L28" s="161">
        <v>21</v>
      </c>
      <c r="M28" s="161">
        <f>G28*(1+L28/100)</f>
        <v>0</v>
      </c>
      <c r="N28" s="161">
        <v>0</v>
      </c>
      <c r="O28" s="161">
        <f>ROUND(E28*N28,2)</f>
        <v>0</v>
      </c>
      <c r="P28" s="161">
        <v>0</v>
      </c>
      <c r="Q28" s="161">
        <f>ROUND(E28*P28,2)</f>
        <v>0</v>
      </c>
      <c r="R28" s="161"/>
      <c r="S28" s="161" t="s">
        <v>142</v>
      </c>
      <c r="T28" s="161" t="s">
        <v>142</v>
      </c>
      <c r="U28" s="161">
        <v>8.9999999999999993E-3</v>
      </c>
      <c r="V28" s="161">
        <f>ROUND(E28*U28,2)</f>
        <v>0.14000000000000001</v>
      </c>
      <c r="W28" s="161"/>
      <c r="X28" s="152"/>
      <c r="Y28" s="152"/>
      <c r="Z28" s="152"/>
      <c r="AA28" s="152"/>
      <c r="AB28" s="152"/>
      <c r="AC28" s="152"/>
      <c r="AD28" s="152"/>
      <c r="AE28" s="152"/>
      <c r="AF28" s="152"/>
      <c r="AG28" s="152" t="s">
        <v>143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191" t="s">
        <v>391</v>
      </c>
      <c r="D29" s="163"/>
      <c r="E29" s="164">
        <v>15.985379999999999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52"/>
      <c r="Y29" s="152"/>
      <c r="Z29" s="152"/>
      <c r="AA29" s="152"/>
      <c r="AB29" s="152"/>
      <c r="AC29" s="152"/>
      <c r="AD29" s="152"/>
      <c r="AE29" s="152"/>
      <c r="AF29" s="152"/>
      <c r="AG29" s="152" t="s">
        <v>145</v>
      </c>
      <c r="AH29" s="152">
        <v>5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x14ac:dyDescent="0.2">
      <c r="A30" s="169" t="s">
        <v>137</v>
      </c>
      <c r="B30" s="170" t="s">
        <v>66</v>
      </c>
      <c r="C30" s="189" t="s">
        <v>67</v>
      </c>
      <c r="D30" s="171"/>
      <c r="E30" s="172"/>
      <c r="F30" s="173"/>
      <c r="G30" s="174">
        <f>SUMIF(AG31:AG36,"&lt;&gt;NOR",G31:G36)</f>
        <v>0</v>
      </c>
      <c r="H30" s="168"/>
      <c r="I30" s="168">
        <f>SUM(I31:I36)</f>
        <v>7997.5599999999995</v>
      </c>
      <c r="J30" s="168"/>
      <c r="K30" s="168">
        <f>SUM(K31:K36)</f>
        <v>2919.64</v>
      </c>
      <c r="L30" s="168"/>
      <c r="M30" s="168">
        <f>SUM(M31:M36)</f>
        <v>0</v>
      </c>
      <c r="N30" s="168"/>
      <c r="O30" s="168">
        <f>SUM(O31:O36)</f>
        <v>7.21</v>
      </c>
      <c r="P30" s="168"/>
      <c r="Q30" s="168">
        <f>SUM(Q31:Q36)</f>
        <v>0</v>
      </c>
      <c r="R30" s="168"/>
      <c r="S30" s="168"/>
      <c r="T30" s="168"/>
      <c r="U30" s="168"/>
      <c r="V30" s="168">
        <f>SUM(V31:V36)</f>
        <v>6.4</v>
      </c>
      <c r="W30" s="168"/>
      <c r="AG30" t="s">
        <v>138</v>
      </c>
    </row>
    <row r="31" spans="1:60" outlineLevel="1" x14ac:dyDescent="0.2">
      <c r="A31" s="181">
        <v>11</v>
      </c>
      <c r="B31" s="182" t="s">
        <v>155</v>
      </c>
      <c r="C31" s="192" t="s">
        <v>156</v>
      </c>
      <c r="D31" s="183" t="s">
        <v>157</v>
      </c>
      <c r="E31" s="184">
        <v>16.5</v>
      </c>
      <c r="F31" s="185">
        <v>0</v>
      </c>
      <c r="G31" s="186">
        <f>ROUND(E31*F31,2)</f>
        <v>0</v>
      </c>
      <c r="H31" s="162">
        <v>3.08</v>
      </c>
      <c r="I31" s="161">
        <f>ROUND(E31*H31,2)</f>
        <v>50.82</v>
      </c>
      <c r="J31" s="162">
        <v>23.92</v>
      </c>
      <c r="K31" s="161">
        <f>ROUND(E31*J31,2)</f>
        <v>394.68</v>
      </c>
      <c r="L31" s="161">
        <v>21</v>
      </c>
      <c r="M31" s="161">
        <f>G31*(1+L31/100)</f>
        <v>0</v>
      </c>
      <c r="N31" s="161">
        <v>1.8000000000000001E-4</v>
      </c>
      <c r="O31" s="161">
        <f>ROUND(E31*N31,2)</f>
        <v>0</v>
      </c>
      <c r="P31" s="161">
        <v>0</v>
      </c>
      <c r="Q31" s="161">
        <f>ROUND(E31*P31,2)</f>
        <v>0</v>
      </c>
      <c r="R31" s="161"/>
      <c r="S31" s="161" t="s">
        <v>142</v>
      </c>
      <c r="T31" s="161" t="s">
        <v>142</v>
      </c>
      <c r="U31" s="161">
        <v>7.4999999999999997E-2</v>
      </c>
      <c r="V31" s="161">
        <f>ROUND(E31*U31,2)</f>
        <v>1.24</v>
      </c>
      <c r="W31" s="161"/>
      <c r="X31" s="152"/>
      <c r="Y31" s="152"/>
      <c r="Z31" s="152"/>
      <c r="AA31" s="152"/>
      <c r="AB31" s="152"/>
      <c r="AC31" s="152"/>
      <c r="AD31" s="152"/>
      <c r="AE31" s="152"/>
      <c r="AF31" s="152"/>
      <c r="AG31" s="152" t="s">
        <v>143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5">
        <v>12</v>
      </c>
      <c r="B32" s="176" t="s">
        <v>159</v>
      </c>
      <c r="C32" s="190" t="s">
        <v>160</v>
      </c>
      <c r="D32" s="177" t="s">
        <v>157</v>
      </c>
      <c r="E32" s="178">
        <v>34.4</v>
      </c>
      <c r="F32" s="179">
        <v>0</v>
      </c>
      <c r="G32" s="180">
        <f>ROUND(E32*F32,2)</f>
        <v>0</v>
      </c>
      <c r="H32" s="162">
        <v>0</v>
      </c>
      <c r="I32" s="161">
        <f>ROUND(E32*H32,2)</f>
        <v>0</v>
      </c>
      <c r="J32" s="162">
        <v>73.400000000000006</v>
      </c>
      <c r="K32" s="161">
        <f>ROUND(E32*J32,2)</f>
        <v>2524.96</v>
      </c>
      <c r="L32" s="161">
        <v>21</v>
      </c>
      <c r="M32" s="161">
        <f>G32*(1+L32/100)</f>
        <v>0</v>
      </c>
      <c r="N32" s="161">
        <v>0</v>
      </c>
      <c r="O32" s="161">
        <f>ROUND(E32*N32,2)</f>
        <v>0</v>
      </c>
      <c r="P32" s="161">
        <v>0</v>
      </c>
      <c r="Q32" s="161">
        <f>ROUND(E32*P32,2)</f>
        <v>0</v>
      </c>
      <c r="R32" s="161"/>
      <c r="S32" s="161" t="s">
        <v>142</v>
      </c>
      <c r="T32" s="161" t="s">
        <v>142</v>
      </c>
      <c r="U32" s="161">
        <v>0.15</v>
      </c>
      <c r="V32" s="161">
        <f>ROUND(E32*U32,2)</f>
        <v>5.16</v>
      </c>
      <c r="W32" s="161"/>
      <c r="X32" s="152"/>
      <c r="Y32" s="152"/>
      <c r="Z32" s="152"/>
      <c r="AA32" s="152"/>
      <c r="AB32" s="152"/>
      <c r="AC32" s="152"/>
      <c r="AD32" s="152"/>
      <c r="AE32" s="152"/>
      <c r="AF32" s="152"/>
      <c r="AG32" s="152" t="s">
        <v>143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191" t="s">
        <v>392</v>
      </c>
      <c r="D33" s="163"/>
      <c r="E33" s="164">
        <v>34.4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52"/>
      <c r="Y33" s="152"/>
      <c r="Z33" s="152"/>
      <c r="AA33" s="152"/>
      <c r="AB33" s="152"/>
      <c r="AC33" s="152"/>
      <c r="AD33" s="152"/>
      <c r="AE33" s="152"/>
      <c r="AF33" s="152"/>
      <c r="AG33" s="152" t="s">
        <v>145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81">
        <v>13</v>
      </c>
      <c r="B34" s="182" t="s">
        <v>162</v>
      </c>
      <c r="C34" s="192" t="s">
        <v>163</v>
      </c>
      <c r="D34" s="183" t="s">
        <v>164</v>
      </c>
      <c r="E34" s="184">
        <v>16.5</v>
      </c>
      <c r="F34" s="185">
        <v>0</v>
      </c>
      <c r="G34" s="186">
        <f>ROUND(E34*F34,2)</f>
        <v>0</v>
      </c>
      <c r="H34" s="162">
        <v>444.77</v>
      </c>
      <c r="I34" s="161">
        <f>ROUND(E34*H34,2)</f>
        <v>7338.71</v>
      </c>
      <c r="J34" s="162">
        <v>0</v>
      </c>
      <c r="K34" s="161">
        <f>ROUND(E34*J34,2)</f>
        <v>0</v>
      </c>
      <c r="L34" s="161">
        <v>21</v>
      </c>
      <c r="M34" s="161">
        <f>G34*(1+L34/100)</f>
        <v>0</v>
      </c>
      <c r="N34" s="161">
        <v>0.43651000000000001</v>
      </c>
      <c r="O34" s="161">
        <f>ROUND(E34*N34,2)</f>
        <v>7.2</v>
      </c>
      <c r="P34" s="161">
        <v>0</v>
      </c>
      <c r="Q34" s="161">
        <f>ROUND(E34*P34,2)</f>
        <v>0</v>
      </c>
      <c r="R34" s="161"/>
      <c r="S34" s="161" t="s">
        <v>165</v>
      </c>
      <c r="T34" s="161" t="s">
        <v>166</v>
      </c>
      <c r="U34" s="161">
        <v>0</v>
      </c>
      <c r="V34" s="161">
        <f>ROUND(E34*U34,2)</f>
        <v>0</v>
      </c>
      <c r="W34" s="161"/>
      <c r="X34" s="152"/>
      <c r="Y34" s="152"/>
      <c r="Z34" s="152"/>
      <c r="AA34" s="152"/>
      <c r="AB34" s="152"/>
      <c r="AC34" s="152"/>
      <c r="AD34" s="152"/>
      <c r="AE34" s="152"/>
      <c r="AF34" s="152"/>
      <c r="AG34" s="152" t="s">
        <v>143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75">
        <v>14</v>
      </c>
      <c r="B35" s="176" t="s">
        <v>170</v>
      </c>
      <c r="C35" s="190" t="s">
        <v>171</v>
      </c>
      <c r="D35" s="177" t="s">
        <v>157</v>
      </c>
      <c r="E35" s="178">
        <v>18.149999999999999</v>
      </c>
      <c r="F35" s="179">
        <v>0</v>
      </c>
      <c r="G35" s="180">
        <f>ROUND(E35*F35,2)</f>
        <v>0</v>
      </c>
      <c r="H35" s="162">
        <v>33.5</v>
      </c>
      <c r="I35" s="161">
        <f>ROUND(E35*H35,2)</f>
        <v>608.03</v>
      </c>
      <c r="J35" s="162">
        <v>0</v>
      </c>
      <c r="K35" s="161">
        <f>ROUND(E35*J35,2)</f>
        <v>0</v>
      </c>
      <c r="L35" s="161">
        <v>21</v>
      </c>
      <c r="M35" s="161">
        <f>G35*(1+L35/100)</f>
        <v>0</v>
      </c>
      <c r="N35" s="161">
        <v>2.9999999999999997E-4</v>
      </c>
      <c r="O35" s="161">
        <f>ROUND(E35*N35,2)</f>
        <v>0.01</v>
      </c>
      <c r="P35" s="161">
        <v>0</v>
      </c>
      <c r="Q35" s="161">
        <f>ROUND(E35*P35,2)</f>
        <v>0</v>
      </c>
      <c r="R35" s="161" t="s">
        <v>172</v>
      </c>
      <c r="S35" s="161" t="s">
        <v>142</v>
      </c>
      <c r="T35" s="161" t="s">
        <v>142</v>
      </c>
      <c r="U35" s="161">
        <v>0</v>
      </c>
      <c r="V35" s="161">
        <f>ROUND(E35*U35,2)</f>
        <v>0</v>
      </c>
      <c r="W35" s="161"/>
      <c r="X35" s="152"/>
      <c r="Y35" s="152"/>
      <c r="Z35" s="152"/>
      <c r="AA35" s="152"/>
      <c r="AB35" s="152"/>
      <c r="AC35" s="152"/>
      <c r="AD35" s="152"/>
      <c r="AE35" s="152"/>
      <c r="AF35" s="152"/>
      <c r="AG35" s="152" t="s">
        <v>173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59"/>
      <c r="B36" s="160"/>
      <c r="C36" s="191" t="s">
        <v>393</v>
      </c>
      <c r="D36" s="163"/>
      <c r="E36" s="164">
        <v>18.149999999999999</v>
      </c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52"/>
      <c r="Y36" s="152"/>
      <c r="Z36" s="152"/>
      <c r="AA36" s="152"/>
      <c r="AB36" s="152"/>
      <c r="AC36" s="152"/>
      <c r="AD36" s="152"/>
      <c r="AE36" s="152"/>
      <c r="AF36" s="152"/>
      <c r="AG36" s="152" t="s">
        <v>145</v>
      </c>
      <c r="AH36" s="152">
        <v>5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x14ac:dyDescent="0.2">
      <c r="A37" s="169" t="s">
        <v>137</v>
      </c>
      <c r="B37" s="170" t="s">
        <v>68</v>
      </c>
      <c r="C37" s="189" t="s">
        <v>69</v>
      </c>
      <c r="D37" s="171"/>
      <c r="E37" s="172"/>
      <c r="F37" s="173"/>
      <c r="G37" s="174">
        <f>SUMIF(AG38:AG41,"&lt;&gt;NOR",G38:G41)</f>
        <v>0</v>
      </c>
      <c r="H37" s="168"/>
      <c r="I37" s="168">
        <f>SUM(I38:I41)</f>
        <v>9465.7099999999991</v>
      </c>
      <c r="J37" s="168"/>
      <c r="K37" s="168">
        <f>SUM(K38:K41)</f>
        <v>2133.8000000000002</v>
      </c>
      <c r="L37" s="168"/>
      <c r="M37" s="168">
        <f>SUM(M38:M41)</f>
        <v>0</v>
      </c>
      <c r="N37" s="168"/>
      <c r="O37" s="168">
        <f>SUM(O38:O41)</f>
        <v>12.96</v>
      </c>
      <c r="P37" s="168"/>
      <c r="Q37" s="168">
        <f>SUM(Q38:Q41)</f>
        <v>0</v>
      </c>
      <c r="R37" s="168"/>
      <c r="S37" s="168"/>
      <c r="T37" s="168"/>
      <c r="U37" s="168"/>
      <c r="V37" s="168">
        <f>SUM(V38:V41)</f>
        <v>6.7</v>
      </c>
      <c r="W37" s="168"/>
      <c r="AG37" t="s">
        <v>138</v>
      </c>
    </row>
    <row r="38" spans="1:60" ht="22.5" outlineLevel="1" x14ac:dyDescent="0.2">
      <c r="A38" s="175">
        <v>15</v>
      </c>
      <c r="B38" s="176" t="s">
        <v>394</v>
      </c>
      <c r="C38" s="190" t="s">
        <v>395</v>
      </c>
      <c r="D38" s="177" t="s">
        <v>157</v>
      </c>
      <c r="E38" s="178">
        <v>28.5</v>
      </c>
      <c r="F38" s="179">
        <v>0</v>
      </c>
      <c r="G38" s="180">
        <f>ROUND(E38*F38,2)</f>
        <v>0</v>
      </c>
      <c r="H38" s="162">
        <v>147.53</v>
      </c>
      <c r="I38" s="161">
        <f>ROUND(E38*H38,2)</f>
        <v>4204.6099999999997</v>
      </c>
      <c r="J38" s="162">
        <v>33.47</v>
      </c>
      <c r="K38" s="161">
        <f>ROUND(E38*J38,2)</f>
        <v>953.9</v>
      </c>
      <c r="L38" s="161">
        <v>21</v>
      </c>
      <c r="M38" s="161">
        <f>G38*(1+L38/100)</f>
        <v>0</v>
      </c>
      <c r="N38" s="161">
        <v>0.20200000000000001</v>
      </c>
      <c r="O38" s="161">
        <f>ROUND(E38*N38,2)</f>
        <v>5.76</v>
      </c>
      <c r="P38" s="161">
        <v>0</v>
      </c>
      <c r="Q38" s="161">
        <f>ROUND(E38*P38,2)</f>
        <v>0</v>
      </c>
      <c r="R38" s="161"/>
      <c r="S38" s="161" t="s">
        <v>142</v>
      </c>
      <c r="T38" s="161" t="s">
        <v>142</v>
      </c>
      <c r="U38" s="161">
        <v>0.105</v>
      </c>
      <c r="V38" s="161">
        <f>ROUND(E38*U38,2)</f>
        <v>2.99</v>
      </c>
      <c r="W38" s="161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143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59"/>
      <c r="B39" s="160"/>
      <c r="C39" s="191" t="s">
        <v>396</v>
      </c>
      <c r="D39" s="163"/>
      <c r="E39" s="164">
        <v>28.5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145</v>
      </c>
      <c r="AH39" s="152">
        <v>5</v>
      </c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ht="22.5" outlineLevel="1" x14ac:dyDescent="0.2">
      <c r="A40" s="175">
        <v>16</v>
      </c>
      <c r="B40" s="176" t="s">
        <v>397</v>
      </c>
      <c r="C40" s="190" t="s">
        <v>398</v>
      </c>
      <c r="D40" s="177" t="s">
        <v>157</v>
      </c>
      <c r="E40" s="178">
        <v>285</v>
      </c>
      <c r="F40" s="179">
        <v>0</v>
      </c>
      <c r="G40" s="180">
        <f>ROUND(E40*F40,2)</f>
        <v>0</v>
      </c>
      <c r="H40" s="162">
        <v>18.46</v>
      </c>
      <c r="I40" s="161">
        <f>ROUND(E40*H40,2)</f>
        <v>5261.1</v>
      </c>
      <c r="J40" s="162">
        <v>4.1399999999999997</v>
      </c>
      <c r="K40" s="161">
        <f>ROUND(E40*J40,2)</f>
        <v>1179.9000000000001</v>
      </c>
      <c r="L40" s="161">
        <v>21</v>
      </c>
      <c r="M40" s="161">
        <f>G40*(1+L40/100)</f>
        <v>0</v>
      </c>
      <c r="N40" s="161">
        <v>2.5250000000000002E-2</v>
      </c>
      <c r="O40" s="161">
        <f>ROUND(E40*N40,2)</f>
        <v>7.2</v>
      </c>
      <c r="P40" s="161">
        <v>0</v>
      </c>
      <c r="Q40" s="161">
        <f>ROUND(E40*P40,2)</f>
        <v>0</v>
      </c>
      <c r="R40" s="161"/>
      <c r="S40" s="161" t="s">
        <v>142</v>
      </c>
      <c r="T40" s="161" t="s">
        <v>142</v>
      </c>
      <c r="U40" s="161">
        <v>1.2999999999999999E-2</v>
      </c>
      <c r="V40" s="161">
        <f>ROUND(E40*U40,2)</f>
        <v>3.71</v>
      </c>
      <c r="W40" s="161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143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191" t="s">
        <v>399</v>
      </c>
      <c r="D41" s="163"/>
      <c r="E41" s="164">
        <v>285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145</v>
      </c>
      <c r="AH41" s="152">
        <v>5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x14ac:dyDescent="0.2">
      <c r="A42" s="169" t="s">
        <v>137</v>
      </c>
      <c r="B42" s="170" t="s">
        <v>70</v>
      </c>
      <c r="C42" s="189" t="s">
        <v>71</v>
      </c>
      <c r="D42" s="171"/>
      <c r="E42" s="172"/>
      <c r="F42" s="173"/>
      <c r="G42" s="174">
        <f>SUMIF(AG43:AG47,"&lt;&gt;NOR",G43:G47)</f>
        <v>0</v>
      </c>
      <c r="H42" s="168"/>
      <c r="I42" s="168">
        <f>SUM(I43:I47)</f>
        <v>54832.289999999994</v>
      </c>
      <c r="J42" s="168"/>
      <c r="K42" s="168">
        <f>SUM(K43:K47)</f>
        <v>17933.91</v>
      </c>
      <c r="L42" s="168"/>
      <c r="M42" s="168">
        <f>SUM(M43:M47)</f>
        <v>0</v>
      </c>
      <c r="N42" s="168"/>
      <c r="O42" s="168">
        <f>SUM(O43:O47)</f>
        <v>19.669999999999998</v>
      </c>
      <c r="P42" s="168"/>
      <c r="Q42" s="168">
        <f>SUM(Q43:Q47)</f>
        <v>0</v>
      </c>
      <c r="R42" s="168"/>
      <c r="S42" s="168"/>
      <c r="T42" s="168"/>
      <c r="U42" s="168"/>
      <c r="V42" s="168">
        <f>SUM(V43:V47)</f>
        <v>22.799999999999997</v>
      </c>
      <c r="W42" s="168"/>
      <c r="AG42" t="s">
        <v>138</v>
      </c>
    </row>
    <row r="43" spans="1:60" ht="22.5" outlineLevel="1" x14ac:dyDescent="0.2">
      <c r="A43" s="181">
        <v>17</v>
      </c>
      <c r="B43" s="182" t="s">
        <v>400</v>
      </c>
      <c r="C43" s="192" t="s">
        <v>401</v>
      </c>
      <c r="D43" s="183" t="s">
        <v>157</v>
      </c>
      <c r="E43" s="184">
        <v>28.5</v>
      </c>
      <c r="F43" s="185">
        <v>0</v>
      </c>
      <c r="G43" s="186">
        <f>ROUND(E43*F43,2)</f>
        <v>0</v>
      </c>
      <c r="H43" s="162">
        <v>134.74</v>
      </c>
      <c r="I43" s="161">
        <f>ROUND(E43*H43,2)</f>
        <v>3840.09</v>
      </c>
      <c r="J43" s="162">
        <v>23.26</v>
      </c>
      <c r="K43" s="161">
        <f>ROUND(E43*J43,2)</f>
        <v>662.91</v>
      </c>
      <c r="L43" s="161">
        <v>21</v>
      </c>
      <c r="M43" s="161">
        <f>G43*(1+L43/100)</f>
        <v>0</v>
      </c>
      <c r="N43" s="161">
        <v>0.33074999999999999</v>
      </c>
      <c r="O43" s="161">
        <f>ROUND(E43*N43,2)</f>
        <v>9.43</v>
      </c>
      <c r="P43" s="161">
        <v>0</v>
      </c>
      <c r="Q43" s="161">
        <f>ROUND(E43*P43,2)</f>
        <v>0</v>
      </c>
      <c r="R43" s="161"/>
      <c r="S43" s="161" t="s">
        <v>142</v>
      </c>
      <c r="T43" s="161" t="s">
        <v>142</v>
      </c>
      <c r="U43" s="161">
        <v>2.5999999999999999E-2</v>
      </c>
      <c r="V43" s="161">
        <f>ROUND(E43*U43,2)</f>
        <v>0.74</v>
      </c>
      <c r="W43" s="161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143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75">
        <v>18</v>
      </c>
      <c r="B44" s="176" t="s">
        <v>402</v>
      </c>
      <c r="C44" s="190" t="s">
        <v>403</v>
      </c>
      <c r="D44" s="177" t="s">
        <v>157</v>
      </c>
      <c r="E44" s="178">
        <v>28.5</v>
      </c>
      <c r="F44" s="179">
        <v>0</v>
      </c>
      <c r="G44" s="180">
        <f>ROUND(E44*F44,2)</f>
        <v>0</v>
      </c>
      <c r="H44" s="162">
        <v>0</v>
      </c>
      <c r="I44" s="161">
        <f>ROUND(E44*H44,2)</f>
        <v>0</v>
      </c>
      <c r="J44" s="162">
        <v>606</v>
      </c>
      <c r="K44" s="161">
        <f>ROUND(E44*J44,2)</f>
        <v>17271</v>
      </c>
      <c r="L44" s="161">
        <v>21</v>
      </c>
      <c r="M44" s="161">
        <f>G44*(1+L44/100)</f>
        <v>0</v>
      </c>
      <c r="N44" s="161">
        <v>0.30131999999999998</v>
      </c>
      <c r="O44" s="161">
        <f>ROUND(E44*N44,2)</f>
        <v>8.59</v>
      </c>
      <c r="P44" s="161">
        <v>0</v>
      </c>
      <c r="Q44" s="161">
        <f>ROUND(E44*P44,2)</f>
        <v>0</v>
      </c>
      <c r="R44" s="161"/>
      <c r="S44" s="161" t="s">
        <v>165</v>
      </c>
      <c r="T44" s="161" t="s">
        <v>142</v>
      </c>
      <c r="U44" s="161">
        <v>0.77400000000000002</v>
      </c>
      <c r="V44" s="161">
        <f>ROUND(E44*U44,2)</f>
        <v>22.06</v>
      </c>
      <c r="W44" s="161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143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9"/>
      <c r="B45" s="160"/>
      <c r="C45" s="191" t="s">
        <v>404</v>
      </c>
      <c r="D45" s="163"/>
      <c r="E45" s="164">
        <v>28.5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52"/>
      <c r="Y45" s="152"/>
      <c r="Z45" s="152"/>
      <c r="AA45" s="152"/>
      <c r="AB45" s="152"/>
      <c r="AC45" s="152"/>
      <c r="AD45" s="152"/>
      <c r="AE45" s="152"/>
      <c r="AF45" s="152"/>
      <c r="AG45" s="152" t="s">
        <v>145</v>
      </c>
      <c r="AH45" s="152">
        <v>5</v>
      </c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ht="22.5" outlineLevel="1" x14ac:dyDescent="0.2">
      <c r="A46" s="175">
        <v>19</v>
      </c>
      <c r="B46" s="176" t="s">
        <v>405</v>
      </c>
      <c r="C46" s="190" t="s">
        <v>406</v>
      </c>
      <c r="D46" s="177" t="s">
        <v>157</v>
      </c>
      <c r="E46" s="178">
        <v>29.925000000000001</v>
      </c>
      <c r="F46" s="179">
        <v>0</v>
      </c>
      <c r="G46" s="180">
        <f>ROUND(E46*F46,2)</f>
        <v>0</v>
      </c>
      <c r="H46" s="162">
        <v>1704</v>
      </c>
      <c r="I46" s="161">
        <f>ROUND(E46*H46,2)</f>
        <v>50992.2</v>
      </c>
      <c r="J46" s="162">
        <v>0</v>
      </c>
      <c r="K46" s="161">
        <f>ROUND(E46*J46,2)</f>
        <v>0</v>
      </c>
      <c r="L46" s="161">
        <v>21</v>
      </c>
      <c r="M46" s="161">
        <f>G46*(1+L46/100)</f>
        <v>0</v>
      </c>
      <c r="N46" s="161">
        <v>5.5E-2</v>
      </c>
      <c r="O46" s="161">
        <f>ROUND(E46*N46,2)</f>
        <v>1.65</v>
      </c>
      <c r="P46" s="161">
        <v>0</v>
      </c>
      <c r="Q46" s="161">
        <f>ROUND(E46*P46,2)</f>
        <v>0</v>
      </c>
      <c r="R46" s="161" t="s">
        <v>172</v>
      </c>
      <c r="S46" s="161" t="s">
        <v>142</v>
      </c>
      <c r="T46" s="161" t="s">
        <v>142</v>
      </c>
      <c r="U46" s="161">
        <v>0</v>
      </c>
      <c r="V46" s="161">
        <f>ROUND(E46*U46,2)</f>
        <v>0</v>
      </c>
      <c r="W46" s="161"/>
      <c r="X46" s="152"/>
      <c r="Y46" s="152"/>
      <c r="Z46" s="152"/>
      <c r="AA46" s="152"/>
      <c r="AB46" s="152"/>
      <c r="AC46" s="152"/>
      <c r="AD46" s="152"/>
      <c r="AE46" s="152"/>
      <c r="AF46" s="152"/>
      <c r="AG46" s="152" t="s">
        <v>173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9"/>
      <c r="B47" s="160"/>
      <c r="C47" s="191" t="s">
        <v>407</v>
      </c>
      <c r="D47" s="163"/>
      <c r="E47" s="164">
        <v>29.925000000000001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52"/>
      <c r="Y47" s="152"/>
      <c r="Z47" s="152"/>
      <c r="AA47" s="152"/>
      <c r="AB47" s="152"/>
      <c r="AC47" s="152"/>
      <c r="AD47" s="152"/>
      <c r="AE47" s="152"/>
      <c r="AF47" s="152"/>
      <c r="AG47" s="152" t="s">
        <v>145</v>
      </c>
      <c r="AH47" s="152">
        <v>5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x14ac:dyDescent="0.2">
      <c r="A48" s="169" t="s">
        <v>137</v>
      </c>
      <c r="B48" s="170" t="s">
        <v>78</v>
      </c>
      <c r="C48" s="189" t="s">
        <v>79</v>
      </c>
      <c r="D48" s="171"/>
      <c r="E48" s="172"/>
      <c r="F48" s="173"/>
      <c r="G48" s="174">
        <f>SUMIF(AG49:AG49,"&lt;&gt;NOR",G49:G49)</f>
        <v>0</v>
      </c>
      <c r="H48" s="168"/>
      <c r="I48" s="168">
        <f>SUM(I49:I49)</f>
        <v>3458.42</v>
      </c>
      <c r="J48" s="168"/>
      <c r="K48" s="168">
        <f>SUM(K49:K49)</f>
        <v>2911.58</v>
      </c>
      <c r="L48" s="168"/>
      <c r="M48" s="168">
        <f>SUM(M49:M49)</f>
        <v>0</v>
      </c>
      <c r="N48" s="168"/>
      <c r="O48" s="168">
        <f>SUM(O49:O49)</f>
        <v>4.53</v>
      </c>
      <c r="P48" s="168"/>
      <c r="Q48" s="168">
        <f>SUM(Q49:Q49)</f>
        <v>0</v>
      </c>
      <c r="R48" s="168"/>
      <c r="S48" s="168"/>
      <c r="T48" s="168"/>
      <c r="U48" s="168"/>
      <c r="V48" s="168">
        <f>SUM(V49:V49)</f>
        <v>8.26</v>
      </c>
      <c r="W48" s="168"/>
      <c r="AG48" t="s">
        <v>138</v>
      </c>
    </row>
    <row r="49" spans="1:60" outlineLevel="1" x14ac:dyDescent="0.2">
      <c r="A49" s="181">
        <v>20</v>
      </c>
      <c r="B49" s="182" t="s">
        <v>408</v>
      </c>
      <c r="C49" s="192" t="s">
        <v>409</v>
      </c>
      <c r="D49" s="183" t="s">
        <v>164</v>
      </c>
      <c r="E49" s="184">
        <v>24.5</v>
      </c>
      <c r="F49" s="185">
        <v>0</v>
      </c>
      <c r="G49" s="186">
        <f>ROUND(E49*F49,2)</f>
        <v>0</v>
      </c>
      <c r="H49" s="162">
        <v>141.16</v>
      </c>
      <c r="I49" s="161">
        <f>ROUND(E49*H49,2)</f>
        <v>3458.42</v>
      </c>
      <c r="J49" s="162">
        <v>118.84</v>
      </c>
      <c r="K49" s="161">
        <f>ROUND(E49*J49,2)</f>
        <v>2911.58</v>
      </c>
      <c r="L49" s="161">
        <v>21</v>
      </c>
      <c r="M49" s="161">
        <f>G49*(1+L49/100)</f>
        <v>0</v>
      </c>
      <c r="N49" s="161">
        <v>0.185</v>
      </c>
      <c r="O49" s="161">
        <f>ROUND(E49*N49,2)</f>
        <v>4.53</v>
      </c>
      <c r="P49" s="161">
        <v>0</v>
      </c>
      <c r="Q49" s="161">
        <f>ROUND(E49*P49,2)</f>
        <v>0</v>
      </c>
      <c r="R49" s="161"/>
      <c r="S49" s="161" t="s">
        <v>142</v>
      </c>
      <c r="T49" s="161" t="s">
        <v>142</v>
      </c>
      <c r="U49" s="161">
        <v>0.33704000000000001</v>
      </c>
      <c r="V49" s="161">
        <f>ROUND(E49*U49,2)</f>
        <v>8.26</v>
      </c>
      <c r="W49" s="161"/>
      <c r="X49" s="152"/>
      <c r="Y49" s="152"/>
      <c r="Z49" s="152"/>
      <c r="AA49" s="152"/>
      <c r="AB49" s="152"/>
      <c r="AC49" s="152"/>
      <c r="AD49" s="152"/>
      <c r="AE49" s="152"/>
      <c r="AF49" s="152"/>
      <c r="AG49" s="152" t="s">
        <v>143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x14ac:dyDescent="0.2">
      <c r="A50" s="169" t="s">
        <v>137</v>
      </c>
      <c r="B50" s="170" t="s">
        <v>86</v>
      </c>
      <c r="C50" s="189" t="s">
        <v>87</v>
      </c>
      <c r="D50" s="171"/>
      <c r="E50" s="172"/>
      <c r="F50" s="173"/>
      <c r="G50" s="174">
        <f>SUMIF(AG51:AG51,"&lt;&gt;NOR",G51:G51)</f>
        <v>0</v>
      </c>
      <c r="H50" s="168"/>
      <c r="I50" s="168">
        <f>SUM(I51:I51)</f>
        <v>0</v>
      </c>
      <c r="J50" s="168"/>
      <c r="K50" s="168">
        <f>SUM(K51:K51)</f>
        <v>8072.87</v>
      </c>
      <c r="L50" s="168"/>
      <c r="M50" s="168">
        <f>SUM(M51:M51)</f>
        <v>0</v>
      </c>
      <c r="N50" s="168"/>
      <c r="O50" s="168">
        <f>SUM(O51:O51)</f>
        <v>0</v>
      </c>
      <c r="P50" s="168"/>
      <c r="Q50" s="168">
        <f>SUM(Q51:Q51)</f>
        <v>0</v>
      </c>
      <c r="R50" s="168"/>
      <c r="S50" s="168"/>
      <c r="T50" s="168"/>
      <c r="U50" s="168"/>
      <c r="V50" s="168">
        <f>SUM(V51:V51)</f>
        <v>17.3</v>
      </c>
      <c r="W50" s="168"/>
      <c r="AG50" t="s">
        <v>138</v>
      </c>
    </row>
    <row r="51" spans="1:60" outlineLevel="1" x14ac:dyDescent="0.2">
      <c r="A51" s="181">
        <v>21</v>
      </c>
      <c r="B51" s="182" t="s">
        <v>410</v>
      </c>
      <c r="C51" s="192" t="s">
        <v>411</v>
      </c>
      <c r="D51" s="183" t="s">
        <v>274</v>
      </c>
      <c r="E51" s="184">
        <v>44.356450000000002</v>
      </c>
      <c r="F51" s="185">
        <v>0</v>
      </c>
      <c r="G51" s="186">
        <f>ROUND(E51*F51,2)</f>
        <v>0</v>
      </c>
      <c r="H51" s="162">
        <v>0</v>
      </c>
      <c r="I51" s="161">
        <f>ROUND(E51*H51,2)</f>
        <v>0</v>
      </c>
      <c r="J51" s="162">
        <v>182</v>
      </c>
      <c r="K51" s="161">
        <f>ROUND(E51*J51,2)</f>
        <v>8072.87</v>
      </c>
      <c r="L51" s="161">
        <v>21</v>
      </c>
      <c r="M51" s="161">
        <f>G51*(1+L51/100)</f>
        <v>0</v>
      </c>
      <c r="N51" s="161">
        <v>0</v>
      </c>
      <c r="O51" s="161">
        <f>ROUND(E51*N51,2)</f>
        <v>0</v>
      </c>
      <c r="P51" s="161">
        <v>0</v>
      </c>
      <c r="Q51" s="161">
        <f>ROUND(E51*P51,2)</f>
        <v>0</v>
      </c>
      <c r="R51" s="161"/>
      <c r="S51" s="161" t="s">
        <v>142</v>
      </c>
      <c r="T51" s="161" t="s">
        <v>142</v>
      </c>
      <c r="U51" s="161">
        <v>0.39</v>
      </c>
      <c r="V51" s="161">
        <f>ROUND(E51*U51,2)</f>
        <v>17.3</v>
      </c>
      <c r="W51" s="161"/>
      <c r="X51" s="152"/>
      <c r="Y51" s="152"/>
      <c r="Z51" s="152"/>
      <c r="AA51" s="152"/>
      <c r="AB51" s="152"/>
      <c r="AC51" s="152"/>
      <c r="AD51" s="152"/>
      <c r="AE51" s="152"/>
      <c r="AF51" s="152"/>
      <c r="AG51" s="152" t="s">
        <v>275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x14ac:dyDescent="0.2">
      <c r="A52" s="169" t="s">
        <v>137</v>
      </c>
      <c r="B52" s="170" t="s">
        <v>100</v>
      </c>
      <c r="C52" s="189" t="s">
        <v>101</v>
      </c>
      <c r="D52" s="171"/>
      <c r="E52" s="172"/>
      <c r="F52" s="173"/>
      <c r="G52" s="174">
        <f>SUMIF(AG53:AG77,"&lt;&gt;NOR",G53:G77)</f>
        <v>0</v>
      </c>
      <c r="H52" s="168"/>
      <c r="I52" s="168">
        <f>SUM(I53:I77)</f>
        <v>0</v>
      </c>
      <c r="J52" s="168"/>
      <c r="K52" s="168">
        <f>SUM(K53:K77)</f>
        <v>51129.2</v>
      </c>
      <c r="L52" s="168"/>
      <c r="M52" s="168">
        <f>SUM(M53:M77)</f>
        <v>0</v>
      </c>
      <c r="N52" s="168"/>
      <c r="O52" s="168">
        <f>SUM(O53:O77)</f>
        <v>0</v>
      </c>
      <c r="P52" s="168"/>
      <c r="Q52" s="168">
        <f>SUM(Q53:Q77)</f>
        <v>0</v>
      </c>
      <c r="R52" s="168"/>
      <c r="S52" s="168"/>
      <c r="T52" s="168"/>
      <c r="U52" s="168"/>
      <c r="V52" s="168">
        <f>SUM(V53:V77)</f>
        <v>0</v>
      </c>
      <c r="W52" s="168"/>
      <c r="AG52" t="s">
        <v>138</v>
      </c>
    </row>
    <row r="53" spans="1:60" outlineLevel="1" x14ac:dyDescent="0.2">
      <c r="A53" s="175">
        <v>22</v>
      </c>
      <c r="B53" s="176" t="s">
        <v>412</v>
      </c>
      <c r="C53" s="190" t="s">
        <v>413</v>
      </c>
      <c r="D53" s="177" t="s">
        <v>202</v>
      </c>
      <c r="E53" s="178">
        <v>1</v>
      </c>
      <c r="F53" s="179">
        <v>0</v>
      </c>
      <c r="G53" s="180">
        <f>ROUND(E53*F53,2)</f>
        <v>0</v>
      </c>
      <c r="H53" s="162">
        <v>0</v>
      </c>
      <c r="I53" s="161">
        <f>ROUND(E53*H53,2)</f>
        <v>0</v>
      </c>
      <c r="J53" s="162">
        <v>2000</v>
      </c>
      <c r="K53" s="161">
        <f>ROUND(E53*J53,2)</f>
        <v>2000</v>
      </c>
      <c r="L53" s="161">
        <v>21</v>
      </c>
      <c r="M53" s="161">
        <f>G53*(1+L53/100)</f>
        <v>0</v>
      </c>
      <c r="N53" s="161">
        <v>0</v>
      </c>
      <c r="O53" s="161">
        <f>ROUND(E53*N53,2)</f>
        <v>0</v>
      </c>
      <c r="P53" s="161">
        <v>0</v>
      </c>
      <c r="Q53" s="161">
        <f>ROUND(E53*P53,2)</f>
        <v>0</v>
      </c>
      <c r="R53" s="161"/>
      <c r="S53" s="161" t="s">
        <v>165</v>
      </c>
      <c r="T53" s="161" t="s">
        <v>166</v>
      </c>
      <c r="U53" s="161">
        <v>0</v>
      </c>
      <c r="V53" s="161">
        <f>ROUND(E53*U53,2)</f>
        <v>0</v>
      </c>
      <c r="W53" s="161"/>
      <c r="X53" s="152"/>
      <c r="Y53" s="152"/>
      <c r="Z53" s="152"/>
      <c r="AA53" s="152"/>
      <c r="AB53" s="152"/>
      <c r="AC53" s="152"/>
      <c r="AD53" s="152"/>
      <c r="AE53" s="152"/>
      <c r="AF53" s="152"/>
      <c r="AG53" s="152" t="s">
        <v>143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59"/>
      <c r="B54" s="160"/>
      <c r="C54" s="257" t="s">
        <v>414</v>
      </c>
      <c r="D54" s="258"/>
      <c r="E54" s="258"/>
      <c r="F54" s="258"/>
      <c r="G54" s="258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52"/>
      <c r="Y54" s="152"/>
      <c r="Z54" s="152"/>
      <c r="AA54" s="152"/>
      <c r="AB54" s="152"/>
      <c r="AC54" s="152"/>
      <c r="AD54" s="152"/>
      <c r="AE54" s="152"/>
      <c r="AF54" s="152"/>
      <c r="AG54" s="152" t="s">
        <v>198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9"/>
      <c r="B55" s="160"/>
      <c r="C55" s="259" t="s">
        <v>415</v>
      </c>
      <c r="D55" s="260"/>
      <c r="E55" s="260"/>
      <c r="F55" s="260"/>
      <c r="G55" s="260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52"/>
      <c r="Y55" s="152"/>
      <c r="Z55" s="152"/>
      <c r="AA55" s="152"/>
      <c r="AB55" s="152"/>
      <c r="AC55" s="152"/>
      <c r="AD55" s="152"/>
      <c r="AE55" s="152"/>
      <c r="AF55" s="152"/>
      <c r="AG55" s="152" t="s">
        <v>198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9"/>
      <c r="B56" s="160"/>
      <c r="C56" s="259" t="s">
        <v>416</v>
      </c>
      <c r="D56" s="260"/>
      <c r="E56" s="260"/>
      <c r="F56" s="260"/>
      <c r="G56" s="260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52"/>
      <c r="Y56" s="152"/>
      <c r="Z56" s="152"/>
      <c r="AA56" s="152"/>
      <c r="AB56" s="152"/>
      <c r="AC56" s="152"/>
      <c r="AD56" s="152"/>
      <c r="AE56" s="152"/>
      <c r="AF56" s="152"/>
      <c r="AG56" s="152" t="s">
        <v>198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259" t="s">
        <v>417</v>
      </c>
      <c r="D57" s="260"/>
      <c r="E57" s="260"/>
      <c r="F57" s="260"/>
      <c r="G57" s="260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52"/>
      <c r="Y57" s="152"/>
      <c r="Z57" s="152"/>
      <c r="AA57" s="152"/>
      <c r="AB57" s="152"/>
      <c r="AC57" s="152"/>
      <c r="AD57" s="152"/>
      <c r="AE57" s="152"/>
      <c r="AF57" s="152"/>
      <c r="AG57" s="152" t="s">
        <v>198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9"/>
      <c r="B58" s="160"/>
      <c r="C58" s="259" t="s">
        <v>418</v>
      </c>
      <c r="D58" s="260"/>
      <c r="E58" s="260"/>
      <c r="F58" s="260"/>
      <c r="G58" s="260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52"/>
      <c r="Y58" s="152"/>
      <c r="Z58" s="152"/>
      <c r="AA58" s="152"/>
      <c r="AB58" s="152"/>
      <c r="AC58" s="152"/>
      <c r="AD58" s="152"/>
      <c r="AE58" s="152"/>
      <c r="AF58" s="152"/>
      <c r="AG58" s="152" t="s">
        <v>198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75">
        <v>23</v>
      </c>
      <c r="B59" s="176" t="s">
        <v>419</v>
      </c>
      <c r="C59" s="190" t="s">
        <v>420</v>
      </c>
      <c r="D59" s="177" t="s">
        <v>202</v>
      </c>
      <c r="E59" s="178">
        <v>7</v>
      </c>
      <c r="F59" s="179">
        <v>0</v>
      </c>
      <c r="G59" s="180">
        <f>ROUND(E59*F59,2)</f>
        <v>0</v>
      </c>
      <c r="H59" s="162">
        <v>0</v>
      </c>
      <c r="I59" s="161">
        <f>ROUND(E59*H59,2)</f>
        <v>0</v>
      </c>
      <c r="J59" s="162">
        <v>4580</v>
      </c>
      <c r="K59" s="161">
        <f>ROUND(E59*J59,2)</f>
        <v>32060</v>
      </c>
      <c r="L59" s="161">
        <v>21</v>
      </c>
      <c r="M59" s="161">
        <f>G59*(1+L59/100)</f>
        <v>0</v>
      </c>
      <c r="N59" s="161">
        <v>0</v>
      </c>
      <c r="O59" s="161">
        <f>ROUND(E59*N59,2)</f>
        <v>0</v>
      </c>
      <c r="P59" s="161">
        <v>0</v>
      </c>
      <c r="Q59" s="161">
        <f>ROUND(E59*P59,2)</f>
        <v>0</v>
      </c>
      <c r="R59" s="161"/>
      <c r="S59" s="161" t="s">
        <v>165</v>
      </c>
      <c r="T59" s="161" t="s">
        <v>166</v>
      </c>
      <c r="U59" s="161">
        <v>0</v>
      </c>
      <c r="V59" s="161">
        <f>ROUND(E59*U59,2)</f>
        <v>0</v>
      </c>
      <c r="W59" s="161"/>
      <c r="X59" s="152"/>
      <c r="Y59" s="152"/>
      <c r="Z59" s="152"/>
      <c r="AA59" s="152"/>
      <c r="AB59" s="152"/>
      <c r="AC59" s="152"/>
      <c r="AD59" s="152"/>
      <c r="AE59" s="152"/>
      <c r="AF59" s="152"/>
      <c r="AG59" s="152" t="s">
        <v>143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9"/>
      <c r="B60" s="160"/>
      <c r="C60" s="257" t="s">
        <v>421</v>
      </c>
      <c r="D60" s="258"/>
      <c r="E60" s="258"/>
      <c r="F60" s="258"/>
      <c r="G60" s="258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52"/>
      <c r="Y60" s="152"/>
      <c r="Z60" s="152"/>
      <c r="AA60" s="152"/>
      <c r="AB60" s="152"/>
      <c r="AC60" s="152"/>
      <c r="AD60" s="152"/>
      <c r="AE60" s="152"/>
      <c r="AF60" s="152"/>
      <c r="AG60" s="152" t="s">
        <v>198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/>
      <c r="B61" s="160"/>
      <c r="C61" s="259" t="s">
        <v>422</v>
      </c>
      <c r="D61" s="260"/>
      <c r="E61" s="260"/>
      <c r="F61" s="260"/>
      <c r="G61" s="260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52"/>
      <c r="Y61" s="152"/>
      <c r="Z61" s="152"/>
      <c r="AA61" s="152"/>
      <c r="AB61" s="152"/>
      <c r="AC61" s="152"/>
      <c r="AD61" s="152"/>
      <c r="AE61" s="152"/>
      <c r="AF61" s="152"/>
      <c r="AG61" s="152" t="s">
        <v>198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9"/>
      <c r="B62" s="160"/>
      <c r="C62" s="259" t="s">
        <v>415</v>
      </c>
      <c r="D62" s="260"/>
      <c r="E62" s="260"/>
      <c r="F62" s="260"/>
      <c r="G62" s="260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52"/>
      <c r="Y62" s="152"/>
      <c r="Z62" s="152"/>
      <c r="AA62" s="152"/>
      <c r="AB62" s="152"/>
      <c r="AC62" s="152"/>
      <c r="AD62" s="152"/>
      <c r="AE62" s="152"/>
      <c r="AF62" s="152"/>
      <c r="AG62" s="152" t="s">
        <v>198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9"/>
      <c r="B63" s="160"/>
      <c r="C63" s="259" t="s">
        <v>416</v>
      </c>
      <c r="D63" s="260"/>
      <c r="E63" s="260"/>
      <c r="F63" s="260"/>
      <c r="G63" s="260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52"/>
      <c r="Y63" s="152"/>
      <c r="Z63" s="152"/>
      <c r="AA63" s="152"/>
      <c r="AB63" s="152"/>
      <c r="AC63" s="152"/>
      <c r="AD63" s="152"/>
      <c r="AE63" s="152"/>
      <c r="AF63" s="152"/>
      <c r="AG63" s="152" t="s">
        <v>198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9"/>
      <c r="B64" s="160"/>
      <c r="C64" s="259" t="s">
        <v>417</v>
      </c>
      <c r="D64" s="260"/>
      <c r="E64" s="260"/>
      <c r="F64" s="260"/>
      <c r="G64" s="260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52"/>
      <c r="Y64" s="152"/>
      <c r="Z64" s="152"/>
      <c r="AA64" s="152"/>
      <c r="AB64" s="152"/>
      <c r="AC64" s="152"/>
      <c r="AD64" s="152"/>
      <c r="AE64" s="152"/>
      <c r="AF64" s="152"/>
      <c r="AG64" s="152" t="s">
        <v>198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75">
        <v>24</v>
      </c>
      <c r="B65" s="176" t="s">
        <v>423</v>
      </c>
      <c r="C65" s="190" t="s">
        <v>424</v>
      </c>
      <c r="D65" s="177" t="s">
        <v>202</v>
      </c>
      <c r="E65" s="178">
        <v>6</v>
      </c>
      <c r="F65" s="179">
        <v>0</v>
      </c>
      <c r="G65" s="180">
        <f>ROUND(E65*F65,2)</f>
        <v>0</v>
      </c>
      <c r="H65" s="162">
        <v>0</v>
      </c>
      <c r="I65" s="161">
        <f>ROUND(E65*H65,2)</f>
        <v>0</v>
      </c>
      <c r="J65" s="162">
        <v>1500</v>
      </c>
      <c r="K65" s="161">
        <f>ROUND(E65*J65,2)</f>
        <v>9000</v>
      </c>
      <c r="L65" s="161">
        <v>21</v>
      </c>
      <c r="M65" s="161">
        <f>G65*(1+L65/100)</f>
        <v>0</v>
      </c>
      <c r="N65" s="161">
        <v>0</v>
      </c>
      <c r="O65" s="161">
        <f>ROUND(E65*N65,2)</f>
        <v>0</v>
      </c>
      <c r="P65" s="161">
        <v>0</v>
      </c>
      <c r="Q65" s="161">
        <f>ROUND(E65*P65,2)</f>
        <v>0</v>
      </c>
      <c r="R65" s="161"/>
      <c r="S65" s="161" t="s">
        <v>165</v>
      </c>
      <c r="T65" s="161" t="s">
        <v>166</v>
      </c>
      <c r="U65" s="161">
        <v>0</v>
      </c>
      <c r="V65" s="161">
        <f>ROUND(E65*U65,2)</f>
        <v>0</v>
      </c>
      <c r="W65" s="161"/>
      <c r="X65" s="152"/>
      <c r="Y65" s="152"/>
      <c r="Z65" s="152"/>
      <c r="AA65" s="152"/>
      <c r="AB65" s="152"/>
      <c r="AC65" s="152"/>
      <c r="AD65" s="152"/>
      <c r="AE65" s="152"/>
      <c r="AF65" s="152"/>
      <c r="AG65" s="152" t="s">
        <v>143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9"/>
      <c r="B66" s="160"/>
      <c r="C66" s="257" t="s">
        <v>421</v>
      </c>
      <c r="D66" s="258"/>
      <c r="E66" s="258"/>
      <c r="F66" s="258"/>
      <c r="G66" s="258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52"/>
      <c r="Y66" s="152"/>
      <c r="Z66" s="152"/>
      <c r="AA66" s="152"/>
      <c r="AB66" s="152"/>
      <c r="AC66" s="152"/>
      <c r="AD66" s="152"/>
      <c r="AE66" s="152"/>
      <c r="AF66" s="152"/>
      <c r="AG66" s="152" t="s">
        <v>198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9"/>
      <c r="B67" s="160"/>
      <c r="C67" s="259" t="s">
        <v>425</v>
      </c>
      <c r="D67" s="260"/>
      <c r="E67" s="260"/>
      <c r="F67" s="260"/>
      <c r="G67" s="260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52"/>
      <c r="Y67" s="152"/>
      <c r="Z67" s="152"/>
      <c r="AA67" s="152"/>
      <c r="AB67" s="152"/>
      <c r="AC67" s="152"/>
      <c r="AD67" s="152"/>
      <c r="AE67" s="152"/>
      <c r="AF67" s="152"/>
      <c r="AG67" s="152" t="s">
        <v>198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59"/>
      <c r="B68" s="160"/>
      <c r="C68" s="259" t="s">
        <v>415</v>
      </c>
      <c r="D68" s="260"/>
      <c r="E68" s="260"/>
      <c r="F68" s="260"/>
      <c r="G68" s="260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52"/>
      <c r="Y68" s="152"/>
      <c r="Z68" s="152"/>
      <c r="AA68" s="152"/>
      <c r="AB68" s="152"/>
      <c r="AC68" s="152"/>
      <c r="AD68" s="152"/>
      <c r="AE68" s="152"/>
      <c r="AF68" s="152"/>
      <c r="AG68" s="152" t="s">
        <v>198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59"/>
      <c r="B69" s="160"/>
      <c r="C69" s="259" t="s">
        <v>416</v>
      </c>
      <c r="D69" s="260"/>
      <c r="E69" s="260"/>
      <c r="F69" s="260"/>
      <c r="G69" s="260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52"/>
      <c r="Y69" s="152"/>
      <c r="Z69" s="152"/>
      <c r="AA69" s="152"/>
      <c r="AB69" s="152"/>
      <c r="AC69" s="152"/>
      <c r="AD69" s="152"/>
      <c r="AE69" s="152"/>
      <c r="AF69" s="152"/>
      <c r="AG69" s="152" t="s">
        <v>198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59"/>
      <c r="B70" s="160"/>
      <c r="C70" s="259" t="s">
        <v>417</v>
      </c>
      <c r="D70" s="260"/>
      <c r="E70" s="260"/>
      <c r="F70" s="260"/>
      <c r="G70" s="260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52"/>
      <c r="Y70" s="152"/>
      <c r="Z70" s="152"/>
      <c r="AA70" s="152"/>
      <c r="AB70" s="152"/>
      <c r="AC70" s="152"/>
      <c r="AD70" s="152"/>
      <c r="AE70" s="152"/>
      <c r="AF70" s="152"/>
      <c r="AG70" s="152" t="s">
        <v>198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75">
        <v>25</v>
      </c>
      <c r="B71" s="176" t="s">
        <v>426</v>
      </c>
      <c r="C71" s="190" t="s">
        <v>427</v>
      </c>
      <c r="D71" s="177" t="s">
        <v>202</v>
      </c>
      <c r="E71" s="178">
        <v>1</v>
      </c>
      <c r="F71" s="179">
        <v>0</v>
      </c>
      <c r="G71" s="180">
        <f>ROUND(E71*F71,2)</f>
        <v>0</v>
      </c>
      <c r="H71" s="162">
        <v>0</v>
      </c>
      <c r="I71" s="161">
        <f>ROUND(E71*H71,2)</f>
        <v>0</v>
      </c>
      <c r="J71" s="162">
        <v>6580</v>
      </c>
      <c r="K71" s="161">
        <f>ROUND(E71*J71,2)</f>
        <v>6580</v>
      </c>
      <c r="L71" s="161">
        <v>21</v>
      </c>
      <c r="M71" s="161">
        <f>G71*(1+L71/100)</f>
        <v>0</v>
      </c>
      <c r="N71" s="161">
        <v>0</v>
      </c>
      <c r="O71" s="161">
        <f>ROUND(E71*N71,2)</f>
        <v>0</v>
      </c>
      <c r="P71" s="161">
        <v>0</v>
      </c>
      <c r="Q71" s="161">
        <f>ROUND(E71*P71,2)</f>
        <v>0</v>
      </c>
      <c r="R71" s="161"/>
      <c r="S71" s="161" t="s">
        <v>165</v>
      </c>
      <c r="T71" s="161" t="s">
        <v>166</v>
      </c>
      <c r="U71" s="161">
        <v>0</v>
      </c>
      <c r="V71" s="161">
        <f>ROUND(E71*U71,2)</f>
        <v>0</v>
      </c>
      <c r="W71" s="161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143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59"/>
      <c r="B72" s="160"/>
      <c r="C72" s="257" t="s">
        <v>421</v>
      </c>
      <c r="D72" s="258"/>
      <c r="E72" s="258"/>
      <c r="F72" s="258"/>
      <c r="G72" s="258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52"/>
      <c r="Y72" s="152"/>
      <c r="Z72" s="152"/>
      <c r="AA72" s="152"/>
      <c r="AB72" s="152"/>
      <c r="AC72" s="152"/>
      <c r="AD72" s="152"/>
      <c r="AE72" s="152"/>
      <c r="AF72" s="152"/>
      <c r="AG72" s="152" t="s">
        <v>198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259" t="s">
        <v>428</v>
      </c>
      <c r="D73" s="260"/>
      <c r="E73" s="260"/>
      <c r="F73" s="260"/>
      <c r="G73" s="260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52"/>
      <c r="Y73" s="152"/>
      <c r="Z73" s="152"/>
      <c r="AA73" s="152"/>
      <c r="AB73" s="152"/>
      <c r="AC73" s="152"/>
      <c r="AD73" s="152"/>
      <c r="AE73" s="152"/>
      <c r="AF73" s="152"/>
      <c r="AG73" s="152" t="s">
        <v>198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59"/>
      <c r="B74" s="160"/>
      <c r="C74" s="259" t="s">
        <v>415</v>
      </c>
      <c r="D74" s="260"/>
      <c r="E74" s="260"/>
      <c r="F74" s="260"/>
      <c r="G74" s="260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52"/>
      <c r="Y74" s="152"/>
      <c r="Z74" s="152"/>
      <c r="AA74" s="152"/>
      <c r="AB74" s="152"/>
      <c r="AC74" s="152"/>
      <c r="AD74" s="152"/>
      <c r="AE74" s="152"/>
      <c r="AF74" s="152"/>
      <c r="AG74" s="152" t="s">
        <v>198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59"/>
      <c r="B75" s="160"/>
      <c r="C75" s="259" t="s">
        <v>416</v>
      </c>
      <c r="D75" s="260"/>
      <c r="E75" s="260"/>
      <c r="F75" s="260"/>
      <c r="G75" s="260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52"/>
      <c r="Y75" s="152"/>
      <c r="Z75" s="152"/>
      <c r="AA75" s="152"/>
      <c r="AB75" s="152"/>
      <c r="AC75" s="152"/>
      <c r="AD75" s="152"/>
      <c r="AE75" s="152"/>
      <c r="AF75" s="152"/>
      <c r="AG75" s="152" t="s">
        <v>198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9"/>
      <c r="B76" s="160"/>
      <c r="C76" s="259" t="s">
        <v>417</v>
      </c>
      <c r="D76" s="260"/>
      <c r="E76" s="260"/>
      <c r="F76" s="260"/>
      <c r="G76" s="260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52"/>
      <c r="Y76" s="152"/>
      <c r="Z76" s="152"/>
      <c r="AA76" s="152"/>
      <c r="AB76" s="152"/>
      <c r="AC76" s="152"/>
      <c r="AD76" s="152"/>
      <c r="AE76" s="152"/>
      <c r="AF76" s="152"/>
      <c r="AG76" s="152" t="s">
        <v>198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81">
        <v>26</v>
      </c>
      <c r="B77" s="182" t="s">
        <v>429</v>
      </c>
      <c r="C77" s="192" t="s">
        <v>430</v>
      </c>
      <c r="D77" s="183" t="s">
        <v>0</v>
      </c>
      <c r="E77" s="184">
        <v>496.4</v>
      </c>
      <c r="F77" s="185">
        <v>0</v>
      </c>
      <c r="G77" s="186">
        <f>ROUND(E77*F77,2)</f>
        <v>0</v>
      </c>
      <c r="H77" s="162">
        <v>0</v>
      </c>
      <c r="I77" s="161">
        <f>ROUND(E77*H77,2)</f>
        <v>0</v>
      </c>
      <c r="J77" s="162">
        <v>3</v>
      </c>
      <c r="K77" s="161">
        <f>ROUND(E77*J77,2)</f>
        <v>1489.2</v>
      </c>
      <c r="L77" s="161">
        <v>21</v>
      </c>
      <c r="M77" s="161">
        <f>G77*(1+L77/100)</f>
        <v>0</v>
      </c>
      <c r="N77" s="161">
        <v>0</v>
      </c>
      <c r="O77" s="161">
        <f>ROUND(E77*N77,2)</f>
        <v>0</v>
      </c>
      <c r="P77" s="161">
        <v>0</v>
      </c>
      <c r="Q77" s="161">
        <f>ROUND(E77*P77,2)</f>
        <v>0</v>
      </c>
      <c r="R77" s="161"/>
      <c r="S77" s="161" t="s">
        <v>142</v>
      </c>
      <c r="T77" s="161" t="s">
        <v>142</v>
      </c>
      <c r="U77" s="161">
        <v>0</v>
      </c>
      <c r="V77" s="161">
        <f>ROUND(E77*U77,2)</f>
        <v>0</v>
      </c>
      <c r="W77" s="161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275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x14ac:dyDescent="0.2">
      <c r="A78" s="169" t="s">
        <v>137</v>
      </c>
      <c r="B78" s="170" t="s">
        <v>108</v>
      </c>
      <c r="C78" s="189" t="s">
        <v>109</v>
      </c>
      <c r="D78" s="171"/>
      <c r="E78" s="172"/>
      <c r="F78" s="173"/>
      <c r="G78" s="174">
        <f>SUMIF(AG79:AG81,"&lt;&gt;NOR",G79:G81)</f>
        <v>0</v>
      </c>
      <c r="H78" s="168"/>
      <c r="I78" s="168">
        <f>SUM(I79:I81)</f>
        <v>0</v>
      </c>
      <c r="J78" s="168"/>
      <c r="K78" s="168">
        <f>SUM(K79:K81)</f>
        <v>6327.3600000000006</v>
      </c>
      <c r="L78" s="168"/>
      <c r="M78" s="168">
        <f>SUM(M79:M81)</f>
        <v>0</v>
      </c>
      <c r="N78" s="168"/>
      <c r="O78" s="168">
        <f>SUM(O79:O81)</f>
        <v>0</v>
      </c>
      <c r="P78" s="168"/>
      <c r="Q78" s="168">
        <f>SUM(Q79:Q81)</f>
        <v>0</v>
      </c>
      <c r="R78" s="168"/>
      <c r="S78" s="168"/>
      <c r="T78" s="168"/>
      <c r="U78" s="168"/>
      <c r="V78" s="168">
        <f>SUM(V79:V81)</f>
        <v>4.18</v>
      </c>
      <c r="W78" s="168"/>
      <c r="AG78" t="s">
        <v>138</v>
      </c>
    </row>
    <row r="79" spans="1:60" outlineLevel="1" x14ac:dyDescent="0.2">
      <c r="A79" s="181">
        <v>27</v>
      </c>
      <c r="B79" s="182" t="s">
        <v>349</v>
      </c>
      <c r="C79" s="192" t="s">
        <v>350</v>
      </c>
      <c r="D79" s="183" t="s">
        <v>274</v>
      </c>
      <c r="E79" s="184">
        <v>8.5274400000000004</v>
      </c>
      <c r="F79" s="185">
        <v>0</v>
      </c>
      <c r="G79" s="186">
        <f>ROUND(E79*F79,2)</f>
        <v>0</v>
      </c>
      <c r="H79" s="162">
        <v>0</v>
      </c>
      <c r="I79" s="161">
        <f>ROUND(E79*H79,2)</f>
        <v>0</v>
      </c>
      <c r="J79" s="162">
        <v>177</v>
      </c>
      <c r="K79" s="161">
        <f>ROUND(E79*J79,2)</f>
        <v>1509.36</v>
      </c>
      <c r="L79" s="161">
        <v>21</v>
      </c>
      <c r="M79" s="161">
        <f>G79*(1+L79/100)</f>
        <v>0</v>
      </c>
      <c r="N79" s="161">
        <v>0</v>
      </c>
      <c r="O79" s="161">
        <f>ROUND(E79*N79,2)</f>
        <v>0</v>
      </c>
      <c r="P79" s="161">
        <v>0</v>
      </c>
      <c r="Q79" s="161">
        <f>ROUND(E79*P79,2)</f>
        <v>0</v>
      </c>
      <c r="R79" s="161"/>
      <c r="S79" s="161" t="s">
        <v>142</v>
      </c>
      <c r="T79" s="161" t="s">
        <v>142</v>
      </c>
      <c r="U79" s="161">
        <v>0.49</v>
      </c>
      <c r="V79" s="161">
        <f>ROUND(E79*U79,2)</f>
        <v>4.18</v>
      </c>
      <c r="W79" s="161"/>
      <c r="X79" s="152"/>
      <c r="Y79" s="152"/>
      <c r="Z79" s="152"/>
      <c r="AA79" s="152"/>
      <c r="AB79" s="152"/>
      <c r="AC79" s="152"/>
      <c r="AD79" s="152"/>
      <c r="AE79" s="152"/>
      <c r="AF79" s="152"/>
      <c r="AG79" s="152" t="s">
        <v>351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81">
        <v>28</v>
      </c>
      <c r="B80" s="182" t="s">
        <v>352</v>
      </c>
      <c r="C80" s="192" t="s">
        <v>353</v>
      </c>
      <c r="D80" s="183" t="s">
        <v>274</v>
      </c>
      <c r="E80" s="184">
        <v>162.02135999999999</v>
      </c>
      <c r="F80" s="185">
        <v>0</v>
      </c>
      <c r="G80" s="186">
        <f>ROUND(E80*F80,2)</f>
        <v>0</v>
      </c>
      <c r="H80" s="162">
        <v>0</v>
      </c>
      <c r="I80" s="161">
        <f>ROUND(E80*H80,2)</f>
        <v>0</v>
      </c>
      <c r="J80" s="162">
        <v>15</v>
      </c>
      <c r="K80" s="161">
        <f>ROUND(E80*J80,2)</f>
        <v>2430.3200000000002</v>
      </c>
      <c r="L80" s="161">
        <v>21</v>
      </c>
      <c r="M80" s="161">
        <f>G80*(1+L80/100)</f>
        <v>0</v>
      </c>
      <c r="N80" s="161">
        <v>0</v>
      </c>
      <c r="O80" s="161">
        <f>ROUND(E80*N80,2)</f>
        <v>0</v>
      </c>
      <c r="P80" s="161">
        <v>0</v>
      </c>
      <c r="Q80" s="161">
        <f>ROUND(E80*P80,2)</f>
        <v>0</v>
      </c>
      <c r="R80" s="161"/>
      <c r="S80" s="161" t="s">
        <v>142</v>
      </c>
      <c r="T80" s="161" t="s">
        <v>142</v>
      </c>
      <c r="U80" s="161">
        <v>0</v>
      </c>
      <c r="V80" s="161">
        <f>ROUND(E80*U80,2)</f>
        <v>0</v>
      </c>
      <c r="W80" s="161"/>
      <c r="X80" s="152"/>
      <c r="Y80" s="152"/>
      <c r="Z80" s="152"/>
      <c r="AA80" s="152"/>
      <c r="AB80" s="152"/>
      <c r="AC80" s="152"/>
      <c r="AD80" s="152"/>
      <c r="AE80" s="152"/>
      <c r="AF80" s="152"/>
      <c r="AG80" s="152" t="s">
        <v>351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81">
        <v>29</v>
      </c>
      <c r="B81" s="182" t="s">
        <v>354</v>
      </c>
      <c r="C81" s="192" t="s">
        <v>355</v>
      </c>
      <c r="D81" s="183" t="s">
        <v>274</v>
      </c>
      <c r="E81" s="184">
        <v>8.5274400000000004</v>
      </c>
      <c r="F81" s="185">
        <v>0</v>
      </c>
      <c r="G81" s="186">
        <f>ROUND(E81*F81,2)</f>
        <v>0</v>
      </c>
      <c r="H81" s="162">
        <v>0</v>
      </c>
      <c r="I81" s="161">
        <f>ROUND(E81*H81,2)</f>
        <v>0</v>
      </c>
      <c r="J81" s="162">
        <v>280</v>
      </c>
      <c r="K81" s="161">
        <f>ROUND(E81*J81,2)</f>
        <v>2387.6799999999998</v>
      </c>
      <c r="L81" s="161">
        <v>21</v>
      </c>
      <c r="M81" s="161">
        <f>G81*(1+L81/100)</f>
        <v>0</v>
      </c>
      <c r="N81" s="161">
        <v>0</v>
      </c>
      <c r="O81" s="161">
        <f>ROUND(E81*N81,2)</f>
        <v>0</v>
      </c>
      <c r="P81" s="161">
        <v>0</v>
      </c>
      <c r="Q81" s="161">
        <f>ROUND(E81*P81,2)</f>
        <v>0</v>
      </c>
      <c r="R81" s="161"/>
      <c r="S81" s="161" t="s">
        <v>142</v>
      </c>
      <c r="T81" s="161" t="s">
        <v>142</v>
      </c>
      <c r="U81" s="161">
        <v>0</v>
      </c>
      <c r="V81" s="161">
        <f>ROUND(E81*U81,2)</f>
        <v>0</v>
      </c>
      <c r="W81" s="161"/>
      <c r="X81" s="152"/>
      <c r="Y81" s="152"/>
      <c r="Z81" s="152"/>
      <c r="AA81" s="152"/>
      <c r="AB81" s="152"/>
      <c r="AC81" s="152"/>
      <c r="AD81" s="152"/>
      <c r="AE81" s="152"/>
      <c r="AF81" s="152"/>
      <c r="AG81" s="152" t="s">
        <v>351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x14ac:dyDescent="0.2">
      <c r="A82" s="169" t="s">
        <v>137</v>
      </c>
      <c r="B82" s="170" t="s">
        <v>111</v>
      </c>
      <c r="C82" s="189" t="s">
        <v>28</v>
      </c>
      <c r="D82" s="171"/>
      <c r="E82" s="172"/>
      <c r="F82" s="173"/>
      <c r="G82" s="174">
        <f>SUMIF(AG83:AG84,"&lt;&gt;NOR",G83:G84)</f>
        <v>0</v>
      </c>
      <c r="H82" s="168"/>
      <c r="I82" s="168">
        <f>SUM(I83:I84)</f>
        <v>0</v>
      </c>
      <c r="J82" s="168"/>
      <c r="K82" s="168">
        <f>SUM(K83:K84)</f>
        <v>7771.2800000000007</v>
      </c>
      <c r="L82" s="168"/>
      <c r="M82" s="168">
        <f>SUM(M83:M84)</f>
        <v>0</v>
      </c>
      <c r="N82" s="168"/>
      <c r="O82" s="168">
        <f>SUM(O83:O84)</f>
        <v>0</v>
      </c>
      <c r="P82" s="168"/>
      <c r="Q82" s="168">
        <f>SUM(Q83:Q84)</f>
        <v>0</v>
      </c>
      <c r="R82" s="168"/>
      <c r="S82" s="168"/>
      <c r="T82" s="168"/>
      <c r="U82" s="168"/>
      <c r="V82" s="168">
        <f>SUM(V83:V84)</f>
        <v>0</v>
      </c>
      <c r="W82" s="168"/>
      <c r="AG82" t="s">
        <v>138</v>
      </c>
    </row>
    <row r="83" spans="1:60" outlineLevel="1" x14ac:dyDescent="0.2">
      <c r="A83" s="181">
        <v>30</v>
      </c>
      <c r="B83" s="182" t="s">
        <v>356</v>
      </c>
      <c r="C83" s="192" t="s">
        <v>357</v>
      </c>
      <c r="D83" s="183" t="s">
        <v>358</v>
      </c>
      <c r="E83" s="184">
        <v>1</v>
      </c>
      <c r="F83" s="185">
        <v>0</v>
      </c>
      <c r="G83" s="186">
        <f>ROUND(E83*F83,2)</f>
        <v>0</v>
      </c>
      <c r="H83" s="162">
        <v>0</v>
      </c>
      <c r="I83" s="161">
        <f>ROUND(E83*H83,2)</f>
        <v>0</v>
      </c>
      <c r="J83" s="162">
        <v>4238.88</v>
      </c>
      <c r="K83" s="161">
        <f>ROUND(E83*J83,2)</f>
        <v>4238.88</v>
      </c>
      <c r="L83" s="161">
        <v>21</v>
      </c>
      <c r="M83" s="161">
        <f>G83*(1+L83/100)</f>
        <v>0</v>
      </c>
      <c r="N83" s="161">
        <v>0</v>
      </c>
      <c r="O83" s="161">
        <f>ROUND(E83*N83,2)</f>
        <v>0</v>
      </c>
      <c r="P83" s="161">
        <v>0</v>
      </c>
      <c r="Q83" s="161">
        <f>ROUND(E83*P83,2)</f>
        <v>0</v>
      </c>
      <c r="R83" s="161"/>
      <c r="S83" s="161" t="s">
        <v>142</v>
      </c>
      <c r="T83" s="161" t="s">
        <v>166</v>
      </c>
      <c r="U83" s="161">
        <v>0</v>
      </c>
      <c r="V83" s="161">
        <f>ROUND(E83*U83,2)</f>
        <v>0</v>
      </c>
      <c r="W83" s="161"/>
      <c r="X83" s="152"/>
      <c r="Y83" s="152"/>
      <c r="Z83" s="152"/>
      <c r="AA83" s="152"/>
      <c r="AB83" s="152"/>
      <c r="AC83" s="152"/>
      <c r="AD83" s="152"/>
      <c r="AE83" s="152"/>
      <c r="AF83" s="152"/>
      <c r="AG83" s="152" t="s">
        <v>359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75">
        <v>31</v>
      </c>
      <c r="B84" s="176" t="s">
        <v>360</v>
      </c>
      <c r="C84" s="190" t="s">
        <v>361</v>
      </c>
      <c r="D84" s="177" t="s">
        <v>358</v>
      </c>
      <c r="E84" s="178">
        <v>1</v>
      </c>
      <c r="F84" s="179">
        <v>0</v>
      </c>
      <c r="G84" s="180">
        <f>ROUND(E84*F84,2)</f>
        <v>0</v>
      </c>
      <c r="H84" s="162">
        <v>0</v>
      </c>
      <c r="I84" s="161">
        <f>ROUND(E84*H84,2)</f>
        <v>0</v>
      </c>
      <c r="J84" s="162">
        <v>3532.4</v>
      </c>
      <c r="K84" s="161">
        <f>ROUND(E84*J84,2)</f>
        <v>3532.4</v>
      </c>
      <c r="L84" s="161">
        <v>21</v>
      </c>
      <c r="M84" s="161">
        <f>G84*(1+L84/100)</f>
        <v>0</v>
      </c>
      <c r="N84" s="161">
        <v>0</v>
      </c>
      <c r="O84" s="161">
        <f>ROUND(E84*N84,2)</f>
        <v>0</v>
      </c>
      <c r="P84" s="161">
        <v>0</v>
      </c>
      <c r="Q84" s="161">
        <f>ROUND(E84*P84,2)</f>
        <v>0</v>
      </c>
      <c r="R84" s="161"/>
      <c r="S84" s="161" t="s">
        <v>142</v>
      </c>
      <c r="T84" s="161" t="s">
        <v>166</v>
      </c>
      <c r="U84" s="161">
        <v>0</v>
      </c>
      <c r="V84" s="161">
        <f>ROUND(E84*U84,2)</f>
        <v>0</v>
      </c>
      <c r="W84" s="161"/>
      <c r="X84" s="152"/>
      <c r="Y84" s="152"/>
      <c r="Z84" s="152"/>
      <c r="AA84" s="152"/>
      <c r="AB84" s="152"/>
      <c r="AC84" s="152"/>
      <c r="AD84" s="152"/>
      <c r="AE84" s="152"/>
      <c r="AF84" s="152"/>
      <c r="AG84" s="152" t="s">
        <v>359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x14ac:dyDescent="0.2">
      <c r="A85" s="5"/>
      <c r="B85" s="6"/>
      <c r="C85" s="194"/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AE85">
        <v>15</v>
      </c>
      <c r="AF85">
        <v>21</v>
      </c>
    </row>
    <row r="86" spans="1:60" x14ac:dyDescent="0.2">
      <c r="A86" s="155"/>
      <c r="B86" s="156" t="s">
        <v>30</v>
      </c>
      <c r="C86" s="195"/>
      <c r="D86" s="157"/>
      <c r="E86" s="158"/>
      <c r="F86" s="158"/>
      <c r="G86" s="188">
        <f>G8+G30+G37+G42+G48+G50+G52+G78+G82</f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AE86">
        <f>SUMIF(L7:L84,AE85,G7:G84)</f>
        <v>0</v>
      </c>
      <c r="AF86">
        <f>SUMIF(L7:L84,AF85,G7:G84)</f>
        <v>0</v>
      </c>
      <c r="AG86" t="s">
        <v>362</v>
      </c>
    </row>
    <row r="87" spans="1:60" x14ac:dyDescent="0.2">
      <c r="A87" s="5"/>
      <c r="B87" s="6"/>
      <c r="C87" s="194"/>
      <c r="D87" s="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60" x14ac:dyDescent="0.2">
      <c r="A88" s="5"/>
      <c r="B88" s="6"/>
      <c r="C88" s="194"/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60" x14ac:dyDescent="0.2">
      <c r="A89" s="243" t="s">
        <v>363</v>
      </c>
      <c r="B89" s="243"/>
      <c r="C89" s="244"/>
      <c r="D89" s="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60" x14ac:dyDescent="0.2">
      <c r="A90" s="245"/>
      <c r="B90" s="246"/>
      <c r="C90" s="247"/>
      <c r="D90" s="246"/>
      <c r="E90" s="246"/>
      <c r="F90" s="246"/>
      <c r="G90" s="24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AG90" t="s">
        <v>364</v>
      </c>
    </row>
    <row r="91" spans="1:60" x14ac:dyDescent="0.2">
      <c r="A91" s="249"/>
      <c r="B91" s="250"/>
      <c r="C91" s="251"/>
      <c r="D91" s="250"/>
      <c r="E91" s="250"/>
      <c r="F91" s="250"/>
      <c r="G91" s="252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60" x14ac:dyDescent="0.2">
      <c r="A92" s="249"/>
      <c r="B92" s="250"/>
      <c r="C92" s="251"/>
      <c r="D92" s="250"/>
      <c r="E92" s="250"/>
      <c r="F92" s="250"/>
      <c r="G92" s="252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60" x14ac:dyDescent="0.2">
      <c r="A93" s="249"/>
      <c r="B93" s="250"/>
      <c r="C93" s="251"/>
      <c r="D93" s="250"/>
      <c r="E93" s="250"/>
      <c r="F93" s="250"/>
      <c r="G93" s="252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60" x14ac:dyDescent="0.2">
      <c r="A94" s="253"/>
      <c r="B94" s="254"/>
      <c r="C94" s="255"/>
      <c r="D94" s="254"/>
      <c r="E94" s="254"/>
      <c r="F94" s="254"/>
      <c r="G94" s="25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60" x14ac:dyDescent="0.2">
      <c r="A95" s="5"/>
      <c r="B95" s="6"/>
      <c r="C95" s="194"/>
      <c r="D95" s="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60" x14ac:dyDescent="0.2">
      <c r="C96" s="196"/>
      <c r="D96" s="143"/>
      <c r="AG96" t="s">
        <v>368</v>
      </c>
    </row>
    <row r="97" spans="4:4" x14ac:dyDescent="0.2">
      <c r="D97" s="143"/>
    </row>
    <row r="98" spans="4:4" x14ac:dyDescent="0.2">
      <c r="D98" s="143"/>
    </row>
    <row r="99" spans="4:4" x14ac:dyDescent="0.2">
      <c r="D99" s="143"/>
    </row>
    <row r="100" spans="4:4" x14ac:dyDescent="0.2">
      <c r="D100" s="143"/>
    </row>
    <row r="101" spans="4:4" x14ac:dyDescent="0.2">
      <c r="D101" s="143"/>
    </row>
    <row r="102" spans="4:4" x14ac:dyDescent="0.2">
      <c r="D102" s="143"/>
    </row>
    <row r="103" spans="4:4" x14ac:dyDescent="0.2">
      <c r="D103" s="143"/>
    </row>
    <row r="104" spans="4:4" x14ac:dyDescent="0.2">
      <c r="D104" s="143"/>
    </row>
    <row r="105" spans="4:4" x14ac:dyDescent="0.2">
      <c r="D105" s="143"/>
    </row>
    <row r="106" spans="4:4" x14ac:dyDescent="0.2">
      <c r="D106" s="143"/>
    </row>
    <row r="107" spans="4:4" x14ac:dyDescent="0.2">
      <c r="D107" s="143"/>
    </row>
    <row r="108" spans="4:4" x14ac:dyDescent="0.2">
      <c r="D108" s="143"/>
    </row>
    <row r="109" spans="4:4" x14ac:dyDescent="0.2">
      <c r="D109" s="143"/>
    </row>
    <row r="110" spans="4:4" x14ac:dyDescent="0.2">
      <c r="D110" s="143"/>
    </row>
    <row r="111" spans="4:4" x14ac:dyDescent="0.2">
      <c r="D111" s="143"/>
    </row>
    <row r="112" spans="4:4" x14ac:dyDescent="0.2">
      <c r="D112" s="143"/>
    </row>
    <row r="113" spans="4:4" x14ac:dyDescent="0.2">
      <c r="D113" s="143"/>
    </row>
    <row r="114" spans="4:4" x14ac:dyDescent="0.2">
      <c r="D114" s="143"/>
    </row>
    <row r="115" spans="4:4" x14ac:dyDescent="0.2">
      <c r="D115" s="143"/>
    </row>
    <row r="116" spans="4:4" x14ac:dyDescent="0.2">
      <c r="D116" s="143"/>
    </row>
    <row r="117" spans="4:4" x14ac:dyDescent="0.2">
      <c r="D117" s="143"/>
    </row>
    <row r="118" spans="4:4" x14ac:dyDescent="0.2">
      <c r="D118" s="143"/>
    </row>
    <row r="119" spans="4:4" x14ac:dyDescent="0.2">
      <c r="D119" s="143"/>
    </row>
    <row r="120" spans="4:4" x14ac:dyDescent="0.2">
      <c r="D120" s="143"/>
    </row>
    <row r="121" spans="4:4" x14ac:dyDescent="0.2">
      <c r="D121" s="143"/>
    </row>
    <row r="122" spans="4:4" x14ac:dyDescent="0.2">
      <c r="D122" s="143"/>
    </row>
    <row r="123" spans="4:4" x14ac:dyDescent="0.2">
      <c r="D123" s="143"/>
    </row>
    <row r="124" spans="4:4" x14ac:dyDescent="0.2">
      <c r="D124" s="143"/>
    </row>
    <row r="125" spans="4:4" x14ac:dyDescent="0.2">
      <c r="D125" s="143"/>
    </row>
    <row r="126" spans="4:4" x14ac:dyDescent="0.2">
      <c r="D126" s="143"/>
    </row>
    <row r="127" spans="4:4" x14ac:dyDescent="0.2">
      <c r="D127" s="143"/>
    </row>
    <row r="128" spans="4:4" x14ac:dyDescent="0.2">
      <c r="D128" s="143"/>
    </row>
    <row r="129" spans="4:4" x14ac:dyDescent="0.2">
      <c r="D129" s="143"/>
    </row>
    <row r="130" spans="4:4" x14ac:dyDescent="0.2">
      <c r="D130" s="143"/>
    </row>
    <row r="131" spans="4:4" x14ac:dyDescent="0.2">
      <c r="D131" s="143"/>
    </row>
    <row r="132" spans="4:4" x14ac:dyDescent="0.2">
      <c r="D132" s="143"/>
    </row>
    <row r="133" spans="4:4" x14ac:dyDescent="0.2">
      <c r="D133" s="143"/>
    </row>
    <row r="134" spans="4:4" x14ac:dyDescent="0.2">
      <c r="D134" s="143"/>
    </row>
    <row r="135" spans="4:4" x14ac:dyDescent="0.2">
      <c r="D135" s="143"/>
    </row>
    <row r="136" spans="4:4" x14ac:dyDescent="0.2">
      <c r="D136" s="143"/>
    </row>
    <row r="137" spans="4:4" x14ac:dyDescent="0.2">
      <c r="D137" s="143"/>
    </row>
    <row r="138" spans="4:4" x14ac:dyDescent="0.2">
      <c r="D138" s="143"/>
    </row>
    <row r="139" spans="4:4" x14ac:dyDescent="0.2">
      <c r="D139" s="143"/>
    </row>
    <row r="140" spans="4:4" x14ac:dyDescent="0.2">
      <c r="D140" s="143"/>
    </row>
    <row r="141" spans="4:4" x14ac:dyDescent="0.2">
      <c r="D141" s="143"/>
    </row>
    <row r="142" spans="4:4" x14ac:dyDescent="0.2">
      <c r="D142" s="143"/>
    </row>
    <row r="143" spans="4:4" x14ac:dyDescent="0.2">
      <c r="D143" s="143"/>
    </row>
    <row r="144" spans="4:4" x14ac:dyDescent="0.2">
      <c r="D144" s="143"/>
    </row>
    <row r="145" spans="4:4" x14ac:dyDescent="0.2">
      <c r="D145" s="143"/>
    </row>
    <row r="146" spans="4:4" x14ac:dyDescent="0.2">
      <c r="D146" s="143"/>
    </row>
    <row r="147" spans="4:4" x14ac:dyDescent="0.2">
      <c r="D147" s="143"/>
    </row>
    <row r="148" spans="4:4" x14ac:dyDescent="0.2">
      <c r="D148" s="143"/>
    </row>
    <row r="149" spans="4:4" x14ac:dyDescent="0.2">
      <c r="D149" s="143"/>
    </row>
    <row r="150" spans="4:4" x14ac:dyDescent="0.2">
      <c r="D150" s="143"/>
    </row>
    <row r="151" spans="4:4" x14ac:dyDescent="0.2">
      <c r="D151" s="143"/>
    </row>
    <row r="152" spans="4:4" x14ac:dyDescent="0.2">
      <c r="D152" s="143"/>
    </row>
    <row r="153" spans="4:4" x14ac:dyDescent="0.2">
      <c r="D153" s="143"/>
    </row>
    <row r="154" spans="4:4" x14ac:dyDescent="0.2">
      <c r="D154" s="143"/>
    </row>
    <row r="155" spans="4:4" x14ac:dyDescent="0.2">
      <c r="D155" s="143"/>
    </row>
    <row r="156" spans="4:4" x14ac:dyDescent="0.2">
      <c r="D156" s="143"/>
    </row>
    <row r="157" spans="4:4" x14ac:dyDescent="0.2">
      <c r="D157" s="143"/>
    </row>
    <row r="158" spans="4:4" x14ac:dyDescent="0.2">
      <c r="D158" s="143"/>
    </row>
    <row r="159" spans="4:4" x14ac:dyDescent="0.2">
      <c r="D159" s="143"/>
    </row>
    <row r="160" spans="4:4" x14ac:dyDescent="0.2">
      <c r="D160" s="143"/>
    </row>
    <row r="161" spans="4:4" x14ac:dyDescent="0.2">
      <c r="D161" s="143"/>
    </row>
    <row r="162" spans="4:4" x14ac:dyDescent="0.2">
      <c r="D162" s="143"/>
    </row>
    <row r="163" spans="4:4" x14ac:dyDescent="0.2">
      <c r="D163" s="143"/>
    </row>
    <row r="164" spans="4:4" x14ac:dyDescent="0.2">
      <c r="D164" s="143"/>
    </row>
    <row r="165" spans="4:4" x14ac:dyDescent="0.2">
      <c r="D165" s="143"/>
    </row>
    <row r="166" spans="4:4" x14ac:dyDescent="0.2">
      <c r="D166" s="143"/>
    </row>
    <row r="167" spans="4:4" x14ac:dyDescent="0.2">
      <c r="D167" s="143"/>
    </row>
    <row r="168" spans="4:4" x14ac:dyDescent="0.2">
      <c r="D168" s="143"/>
    </row>
    <row r="169" spans="4:4" x14ac:dyDescent="0.2">
      <c r="D169" s="143"/>
    </row>
    <row r="170" spans="4:4" x14ac:dyDescent="0.2">
      <c r="D170" s="143"/>
    </row>
    <row r="171" spans="4:4" x14ac:dyDescent="0.2">
      <c r="D171" s="143"/>
    </row>
    <row r="172" spans="4:4" x14ac:dyDescent="0.2">
      <c r="D172" s="143"/>
    </row>
    <row r="173" spans="4:4" x14ac:dyDescent="0.2">
      <c r="D173" s="143"/>
    </row>
    <row r="174" spans="4:4" x14ac:dyDescent="0.2">
      <c r="D174" s="143"/>
    </row>
    <row r="175" spans="4:4" x14ac:dyDescent="0.2">
      <c r="D175" s="143"/>
    </row>
    <row r="176" spans="4:4" x14ac:dyDescent="0.2">
      <c r="D176" s="143"/>
    </row>
    <row r="177" spans="4:4" x14ac:dyDescent="0.2">
      <c r="D177" s="143"/>
    </row>
    <row r="178" spans="4:4" x14ac:dyDescent="0.2">
      <c r="D178" s="143"/>
    </row>
    <row r="179" spans="4:4" x14ac:dyDescent="0.2">
      <c r="D179" s="143"/>
    </row>
    <row r="180" spans="4:4" x14ac:dyDescent="0.2">
      <c r="D180" s="143"/>
    </row>
    <row r="181" spans="4:4" x14ac:dyDescent="0.2">
      <c r="D181" s="143"/>
    </row>
    <row r="182" spans="4:4" x14ac:dyDescent="0.2">
      <c r="D182" s="143"/>
    </row>
    <row r="183" spans="4:4" x14ac:dyDescent="0.2">
      <c r="D183" s="143"/>
    </row>
    <row r="184" spans="4:4" x14ac:dyDescent="0.2">
      <c r="D184" s="143"/>
    </row>
    <row r="185" spans="4:4" x14ac:dyDescent="0.2">
      <c r="D185" s="143"/>
    </row>
    <row r="186" spans="4:4" x14ac:dyDescent="0.2">
      <c r="D186" s="143"/>
    </row>
    <row r="187" spans="4:4" x14ac:dyDescent="0.2">
      <c r="D187" s="143"/>
    </row>
    <row r="188" spans="4:4" x14ac:dyDescent="0.2">
      <c r="D188" s="143"/>
    </row>
    <row r="189" spans="4:4" x14ac:dyDescent="0.2">
      <c r="D189" s="143"/>
    </row>
    <row r="190" spans="4:4" x14ac:dyDescent="0.2">
      <c r="D190" s="143"/>
    </row>
    <row r="191" spans="4:4" x14ac:dyDescent="0.2">
      <c r="D191" s="143"/>
    </row>
    <row r="192" spans="4:4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mergeCells count="26">
    <mergeCell ref="C67:G67"/>
    <mergeCell ref="C68:G68"/>
    <mergeCell ref="C69:G69"/>
    <mergeCell ref="C70:G70"/>
    <mergeCell ref="C72:G72"/>
    <mergeCell ref="A1:G1"/>
    <mergeCell ref="C2:G2"/>
    <mergeCell ref="C3:G3"/>
    <mergeCell ref="C4:G4"/>
    <mergeCell ref="C58:G58"/>
    <mergeCell ref="A89:C89"/>
    <mergeCell ref="A90:G94"/>
    <mergeCell ref="C54:G54"/>
    <mergeCell ref="C55:G55"/>
    <mergeCell ref="C56:G56"/>
    <mergeCell ref="C57:G57"/>
    <mergeCell ref="C64:G64"/>
    <mergeCell ref="C60:G60"/>
    <mergeCell ref="C61:G61"/>
    <mergeCell ref="C62:G62"/>
    <mergeCell ref="C63:G63"/>
    <mergeCell ref="C73:G73"/>
    <mergeCell ref="C74:G74"/>
    <mergeCell ref="C75:G75"/>
    <mergeCell ref="C76:G76"/>
    <mergeCell ref="C66:G6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S31" sqref="AS31"/>
    </sheetView>
  </sheetViews>
  <sheetFormatPr defaultRowHeight="12.75" outlineLevelRow="1" x14ac:dyDescent="0.2"/>
  <cols>
    <col min="1" max="1" width="3.42578125" customWidth="1"/>
    <col min="2" max="2" width="12.5703125" style="91" customWidth="1"/>
    <col min="3" max="3" width="38.28515625" style="9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1" t="s">
        <v>531</v>
      </c>
      <c r="B1" s="261"/>
      <c r="C1" s="261"/>
      <c r="D1" s="261"/>
      <c r="E1" s="261"/>
      <c r="F1" s="261"/>
      <c r="G1" s="261"/>
      <c r="AG1" t="s">
        <v>113</v>
      </c>
    </row>
    <row r="2" spans="1:60" ht="24.95" customHeight="1" x14ac:dyDescent="0.2">
      <c r="A2" s="144" t="s">
        <v>7</v>
      </c>
      <c r="B2" s="75" t="s">
        <v>41</v>
      </c>
      <c r="C2" s="262" t="s">
        <v>530</v>
      </c>
      <c r="D2" s="263"/>
      <c r="E2" s="263"/>
      <c r="F2" s="263"/>
      <c r="G2" s="264"/>
      <c r="AG2" t="s">
        <v>114</v>
      </c>
    </row>
    <row r="3" spans="1:60" ht="24.95" customHeight="1" x14ac:dyDescent="0.2">
      <c r="A3" s="144" t="s">
        <v>8</v>
      </c>
      <c r="B3" s="75" t="s">
        <v>55</v>
      </c>
      <c r="C3" s="262" t="s">
        <v>56</v>
      </c>
      <c r="D3" s="263"/>
      <c r="E3" s="263"/>
      <c r="F3" s="263"/>
      <c r="G3" s="264"/>
      <c r="AC3" s="91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51</v>
      </c>
      <c r="C4" s="265" t="s">
        <v>56</v>
      </c>
      <c r="D4" s="266"/>
      <c r="E4" s="266"/>
      <c r="F4" s="266"/>
      <c r="G4" s="267"/>
      <c r="AG4" t="s">
        <v>116</v>
      </c>
    </row>
    <row r="5" spans="1:60" x14ac:dyDescent="0.2">
      <c r="D5" s="143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30</v>
      </c>
      <c r="H6" s="151" t="s">
        <v>31</v>
      </c>
      <c r="I6" s="151" t="s">
        <v>123</v>
      </c>
      <c r="J6" s="151" t="s">
        <v>32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9" t="s">
        <v>137</v>
      </c>
      <c r="B8" s="170" t="s">
        <v>64</v>
      </c>
      <c r="C8" s="189" t="s">
        <v>65</v>
      </c>
      <c r="D8" s="171"/>
      <c r="E8" s="172"/>
      <c r="F8" s="173"/>
      <c r="G8" s="174">
        <f>SUMIF(AG9:AG35,"&lt;&gt;NOR",G9:G35)</f>
        <v>0</v>
      </c>
      <c r="H8" s="168"/>
      <c r="I8" s="168">
        <f>SUM(I9:I35)</f>
        <v>0</v>
      </c>
      <c r="J8" s="168"/>
      <c r="K8" s="168">
        <f>SUM(K9:K35)</f>
        <v>13288.73</v>
      </c>
      <c r="L8" s="168"/>
      <c r="M8" s="168">
        <f>SUM(M9:M35)</f>
        <v>0</v>
      </c>
      <c r="N8" s="168"/>
      <c r="O8" s="168">
        <f>SUM(O9:O35)</f>
        <v>0</v>
      </c>
      <c r="P8" s="168"/>
      <c r="Q8" s="168">
        <f>SUM(Q9:Q35)</f>
        <v>11.36</v>
      </c>
      <c r="R8" s="168"/>
      <c r="S8" s="168"/>
      <c r="T8" s="168"/>
      <c r="U8" s="168"/>
      <c r="V8" s="168">
        <f>SUM(V9:V35)</f>
        <v>18.640000000000008</v>
      </c>
      <c r="W8" s="168"/>
      <c r="AG8" t="s">
        <v>138</v>
      </c>
    </row>
    <row r="9" spans="1:60" outlineLevel="1" x14ac:dyDescent="0.2">
      <c r="A9" s="181">
        <v>1</v>
      </c>
      <c r="B9" s="182" t="s">
        <v>369</v>
      </c>
      <c r="C9" s="192" t="s">
        <v>370</v>
      </c>
      <c r="D9" s="183" t="s">
        <v>157</v>
      </c>
      <c r="E9" s="184">
        <v>32</v>
      </c>
      <c r="F9" s="185">
        <v>0</v>
      </c>
      <c r="G9" s="186">
        <f>ROUND(E9*F9,2)</f>
        <v>0</v>
      </c>
      <c r="H9" s="162">
        <v>0</v>
      </c>
      <c r="I9" s="161">
        <f>ROUND(E9*H9,2)</f>
        <v>0</v>
      </c>
      <c r="J9" s="162">
        <v>40.200000000000003</v>
      </c>
      <c r="K9" s="161">
        <f>ROUND(E9*J9,2)</f>
        <v>1286.4000000000001</v>
      </c>
      <c r="L9" s="161">
        <v>21</v>
      </c>
      <c r="M9" s="161">
        <f>G9*(1+L9/100)</f>
        <v>0</v>
      </c>
      <c r="N9" s="161">
        <v>0</v>
      </c>
      <c r="O9" s="161">
        <f>ROUND(E9*N9,2)</f>
        <v>0</v>
      </c>
      <c r="P9" s="161">
        <v>0.22500000000000001</v>
      </c>
      <c r="Q9" s="161">
        <f>ROUND(E9*P9,2)</f>
        <v>7.2</v>
      </c>
      <c r="R9" s="161"/>
      <c r="S9" s="161" t="s">
        <v>142</v>
      </c>
      <c r="T9" s="161" t="s">
        <v>142</v>
      </c>
      <c r="U9" s="161">
        <v>0.14199999999999999</v>
      </c>
      <c r="V9" s="161">
        <f>ROUND(E9*U9,2)</f>
        <v>4.54</v>
      </c>
      <c r="W9" s="161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5">
        <v>2</v>
      </c>
      <c r="B10" s="176" t="s">
        <v>431</v>
      </c>
      <c r="C10" s="190" t="s">
        <v>432</v>
      </c>
      <c r="D10" s="177" t="s">
        <v>157</v>
      </c>
      <c r="E10" s="178">
        <v>4.0259999999999998</v>
      </c>
      <c r="F10" s="179">
        <v>0</v>
      </c>
      <c r="G10" s="180">
        <f>ROUND(E10*F10,2)</f>
        <v>0</v>
      </c>
      <c r="H10" s="162">
        <v>0</v>
      </c>
      <c r="I10" s="161">
        <f>ROUND(E10*H10,2)</f>
        <v>0</v>
      </c>
      <c r="J10" s="162">
        <v>167.5</v>
      </c>
      <c r="K10" s="161">
        <f>ROUND(E10*J10,2)</f>
        <v>674.36</v>
      </c>
      <c r="L10" s="161">
        <v>21</v>
      </c>
      <c r="M10" s="161">
        <f>G10*(1+L10/100)</f>
        <v>0</v>
      </c>
      <c r="N10" s="161">
        <v>0</v>
      </c>
      <c r="O10" s="161">
        <f>ROUND(E10*N10,2)</f>
        <v>0</v>
      </c>
      <c r="P10" s="161">
        <v>0.22</v>
      </c>
      <c r="Q10" s="161">
        <f>ROUND(E10*P10,2)</f>
        <v>0.89</v>
      </c>
      <c r="R10" s="161"/>
      <c r="S10" s="161" t="s">
        <v>142</v>
      </c>
      <c r="T10" s="161" t="s">
        <v>142</v>
      </c>
      <c r="U10" s="161">
        <v>0.375</v>
      </c>
      <c r="V10" s="161">
        <f>ROUND(E10*U10,2)</f>
        <v>1.51</v>
      </c>
      <c r="W10" s="161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59"/>
      <c r="B11" s="160"/>
      <c r="C11" s="191" t="s">
        <v>433</v>
      </c>
      <c r="D11" s="163"/>
      <c r="E11" s="164">
        <v>4.0259999999999998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145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5">
        <v>3</v>
      </c>
      <c r="B12" s="176" t="s">
        <v>434</v>
      </c>
      <c r="C12" s="190" t="s">
        <v>435</v>
      </c>
      <c r="D12" s="177" t="s">
        <v>164</v>
      </c>
      <c r="E12" s="178">
        <v>12.122999999999999</v>
      </c>
      <c r="F12" s="179">
        <v>0</v>
      </c>
      <c r="G12" s="180">
        <f>ROUND(E12*F12,2)</f>
        <v>0</v>
      </c>
      <c r="H12" s="162">
        <v>0</v>
      </c>
      <c r="I12" s="161">
        <f>ROUND(E12*H12,2)</f>
        <v>0</v>
      </c>
      <c r="J12" s="162">
        <v>79.900000000000006</v>
      </c>
      <c r="K12" s="161">
        <f>ROUND(E12*J12,2)</f>
        <v>968.63</v>
      </c>
      <c r="L12" s="161">
        <v>21</v>
      </c>
      <c r="M12" s="161">
        <f>G12*(1+L12/100)</f>
        <v>0</v>
      </c>
      <c r="N12" s="161">
        <v>0</v>
      </c>
      <c r="O12" s="161">
        <f>ROUND(E12*N12,2)</f>
        <v>0</v>
      </c>
      <c r="P12" s="161">
        <v>0.27</v>
      </c>
      <c r="Q12" s="161">
        <f>ROUND(E12*P12,2)</f>
        <v>3.27</v>
      </c>
      <c r="R12" s="161"/>
      <c r="S12" s="161" t="s">
        <v>142</v>
      </c>
      <c r="T12" s="161" t="s">
        <v>142</v>
      </c>
      <c r="U12" s="161">
        <v>0.123</v>
      </c>
      <c r="V12" s="161">
        <f>ROUND(E12*U12,2)</f>
        <v>1.49</v>
      </c>
      <c r="W12" s="161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143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9"/>
      <c r="B13" s="160"/>
      <c r="C13" s="191" t="s">
        <v>436</v>
      </c>
      <c r="D13" s="163"/>
      <c r="E13" s="164">
        <v>12.122999999999999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145</v>
      </c>
      <c r="AH13" s="152">
        <v>0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75">
        <v>4</v>
      </c>
      <c r="B14" s="176" t="s">
        <v>377</v>
      </c>
      <c r="C14" s="190" t="s">
        <v>378</v>
      </c>
      <c r="D14" s="177" t="s">
        <v>141</v>
      </c>
      <c r="E14" s="178">
        <v>7.95</v>
      </c>
      <c r="F14" s="179">
        <v>0</v>
      </c>
      <c r="G14" s="180">
        <f>ROUND(E14*F14,2)</f>
        <v>0</v>
      </c>
      <c r="H14" s="162">
        <v>0</v>
      </c>
      <c r="I14" s="161">
        <f>ROUND(E14*H14,2)</f>
        <v>0</v>
      </c>
      <c r="J14" s="162">
        <v>83.2</v>
      </c>
      <c r="K14" s="161">
        <f>ROUND(E14*J14,2)</f>
        <v>661.44</v>
      </c>
      <c r="L14" s="161">
        <v>21</v>
      </c>
      <c r="M14" s="161">
        <f>G14*(1+L14/100)</f>
        <v>0</v>
      </c>
      <c r="N14" s="161">
        <v>0</v>
      </c>
      <c r="O14" s="161">
        <f>ROUND(E14*N14,2)</f>
        <v>0</v>
      </c>
      <c r="P14" s="161">
        <v>0</v>
      </c>
      <c r="Q14" s="161">
        <f>ROUND(E14*P14,2)</f>
        <v>0</v>
      </c>
      <c r="R14" s="161"/>
      <c r="S14" s="161" t="s">
        <v>142</v>
      </c>
      <c r="T14" s="161" t="s">
        <v>142</v>
      </c>
      <c r="U14" s="161">
        <v>9.5200000000000007E-2</v>
      </c>
      <c r="V14" s="161">
        <f>ROUND(E14*U14,2)</f>
        <v>0.76</v>
      </c>
      <c r="W14" s="161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143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9"/>
      <c r="B15" s="160"/>
      <c r="C15" s="191" t="s">
        <v>437</v>
      </c>
      <c r="D15" s="163"/>
      <c r="E15" s="164">
        <v>7.95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145</v>
      </c>
      <c r="AH15" s="152">
        <v>0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5">
        <v>5</v>
      </c>
      <c r="B16" s="176" t="s">
        <v>380</v>
      </c>
      <c r="C16" s="190" t="s">
        <v>381</v>
      </c>
      <c r="D16" s="177" t="s">
        <v>141</v>
      </c>
      <c r="E16" s="178">
        <v>22.934999999999999</v>
      </c>
      <c r="F16" s="179">
        <v>0</v>
      </c>
      <c r="G16" s="180">
        <f>ROUND(E16*F16,2)</f>
        <v>0</v>
      </c>
      <c r="H16" s="162">
        <v>0</v>
      </c>
      <c r="I16" s="161">
        <f>ROUND(E16*H16,2)</f>
        <v>0</v>
      </c>
      <c r="J16" s="162">
        <v>150</v>
      </c>
      <c r="K16" s="161">
        <f>ROUND(E16*J16,2)</f>
        <v>3440.25</v>
      </c>
      <c r="L16" s="161">
        <v>21</v>
      </c>
      <c r="M16" s="161">
        <f>G16*(1+L16/100)</f>
        <v>0</v>
      </c>
      <c r="N16" s="161">
        <v>0</v>
      </c>
      <c r="O16" s="161">
        <f>ROUND(E16*N16,2)</f>
        <v>0</v>
      </c>
      <c r="P16" s="161">
        <v>0</v>
      </c>
      <c r="Q16" s="161">
        <f>ROUND(E16*P16,2)</f>
        <v>0</v>
      </c>
      <c r="R16" s="161"/>
      <c r="S16" s="161" t="s">
        <v>142</v>
      </c>
      <c r="T16" s="161" t="s">
        <v>142</v>
      </c>
      <c r="U16" s="161">
        <v>0.36799999999999999</v>
      </c>
      <c r="V16" s="161">
        <f>ROUND(E16*U16,2)</f>
        <v>8.44</v>
      </c>
      <c r="W16" s="161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143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191" t="s">
        <v>438</v>
      </c>
      <c r="D17" s="163"/>
      <c r="E17" s="164">
        <v>2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145</v>
      </c>
      <c r="AH17" s="152">
        <v>0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59"/>
      <c r="B18" s="160"/>
      <c r="C18" s="191" t="s">
        <v>439</v>
      </c>
      <c r="D18" s="163"/>
      <c r="E18" s="164">
        <v>20.934999999999999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145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75">
        <v>6</v>
      </c>
      <c r="B19" s="176" t="s">
        <v>383</v>
      </c>
      <c r="C19" s="190" t="s">
        <v>384</v>
      </c>
      <c r="D19" s="177" t="s">
        <v>141</v>
      </c>
      <c r="E19" s="178">
        <v>11.467499999999999</v>
      </c>
      <c r="F19" s="179">
        <v>0</v>
      </c>
      <c r="G19" s="180">
        <f>ROUND(E19*F19,2)</f>
        <v>0</v>
      </c>
      <c r="H19" s="162">
        <v>0</v>
      </c>
      <c r="I19" s="161">
        <f>ROUND(E19*H19,2)</f>
        <v>0</v>
      </c>
      <c r="J19" s="162">
        <v>31.4</v>
      </c>
      <c r="K19" s="161">
        <f>ROUND(E19*J19,2)</f>
        <v>360.08</v>
      </c>
      <c r="L19" s="161">
        <v>21</v>
      </c>
      <c r="M19" s="161">
        <f>G19*(1+L19/100)</f>
        <v>0</v>
      </c>
      <c r="N19" s="161">
        <v>0</v>
      </c>
      <c r="O19" s="161">
        <f>ROUND(E19*N19,2)</f>
        <v>0</v>
      </c>
      <c r="P19" s="161">
        <v>0</v>
      </c>
      <c r="Q19" s="161">
        <f>ROUND(E19*P19,2)</f>
        <v>0</v>
      </c>
      <c r="R19" s="161"/>
      <c r="S19" s="161" t="s">
        <v>142</v>
      </c>
      <c r="T19" s="161" t="s">
        <v>142</v>
      </c>
      <c r="U19" s="161">
        <v>5.8000000000000003E-2</v>
      </c>
      <c r="V19" s="161">
        <f>ROUND(E19*U19,2)</f>
        <v>0.67</v>
      </c>
      <c r="W19" s="161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143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9"/>
      <c r="B20" s="160"/>
      <c r="C20" s="191" t="s">
        <v>440</v>
      </c>
      <c r="D20" s="163"/>
      <c r="E20" s="164">
        <v>11.467499999999999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145</v>
      </c>
      <c r="AH20" s="152">
        <v>5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75">
        <v>7</v>
      </c>
      <c r="B21" s="176" t="s">
        <v>441</v>
      </c>
      <c r="C21" s="190" t="s">
        <v>442</v>
      </c>
      <c r="D21" s="177" t="s">
        <v>141</v>
      </c>
      <c r="E21" s="178">
        <v>1.3</v>
      </c>
      <c r="F21" s="179">
        <v>0</v>
      </c>
      <c r="G21" s="180">
        <f>ROUND(E21*F21,2)</f>
        <v>0</v>
      </c>
      <c r="H21" s="162">
        <v>0</v>
      </c>
      <c r="I21" s="161">
        <f>ROUND(E21*H21,2)</f>
        <v>0</v>
      </c>
      <c r="J21" s="162">
        <v>320</v>
      </c>
      <c r="K21" s="161">
        <f>ROUND(E21*J21,2)</f>
        <v>416</v>
      </c>
      <c r="L21" s="161">
        <v>21</v>
      </c>
      <c r="M21" s="161">
        <f>G21*(1+L21/100)</f>
        <v>0</v>
      </c>
      <c r="N21" s="161">
        <v>0</v>
      </c>
      <c r="O21" s="161">
        <f>ROUND(E21*N21,2)</f>
        <v>0</v>
      </c>
      <c r="P21" s="161">
        <v>0</v>
      </c>
      <c r="Q21" s="161">
        <f>ROUND(E21*P21,2)</f>
        <v>0</v>
      </c>
      <c r="R21" s="161"/>
      <c r="S21" s="161" t="s">
        <v>142</v>
      </c>
      <c r="T21" s="161" t="s">
        <v>142</v>
      </c>
      <c r="U21" s="161">
        <v>0.26666000000000001</v>
      </c>
      <c r="V21" s="161">
        <f>ROUND(E21*U21,2)</f>
        <v>0.35</v>
      </c>
      <c r="W21" s="161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143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191" t="s">
        <v>443</v>
      </c>
      <c r="D22" s="163"/>
      <c r="E22" s="164">
        <v>0.8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145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9"/>
      <c r="B23" s="160"/>
      <c r="C23" s="191" t="s">
        <v>444</v>
      </c>
      <c r="D23" s="163"/>
      <c r="E23" s="164">
        <v>0.5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145</v>
      </c>
      <c r="AH23" s="152">
        <v>0</v>
      </c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75">
        <v>8</v>
      </c>
      <c r="B24" s="176" t="s">
        <v>445</v>
      </c>
      <c r="C24" s="190" t="s">
        <v>446</v>
      </c>
      <c r="D24" s="177" t="s">
        <v>141</v>
      </c>
      <c r="E24" s="178">
        <v>0.65</v>
      </c>
      <c r="F24" s="179">
        <v>0</v>
      </c>
      <c r="G24" s="180">
        <f>ROUND(E24*F24,2)</f>
        <v>0</v>
      </c>
      <c r="H24" s="162">
        <v>0</v>
      </c>
      <c r="I24" s="161">
        <f>ROUND(E24*H24,2)</f>
        <v>0</v>
      </c>
      <c r="J24" s="162">
        <v>18.7</v>
      </c>
      <c r="K24" s="161">
        <f>ROUND(E24*J24,2)</f>
        <v>12.16</v>
      </c>
      <c r="L24" s="161">
        <v>21</v>
      </c>
      <c r="M24" s="161">
        <f>G24*(1+L24/100)</f>
        <v>0</v>
      </c>
      <c r="N24" s="161">
        <v>0</v>
      </c>
      <c r="O24" s="161">
        <f>ROUND(E24*N24,2)</f>
        <v>0</v>
      </c>
      <c r="P24" s="161">
        <v>0</v>
      </c>
      <c r="Q24" s="161">
        <f>ROUND(E24*P24,2)</f>
        <v>0</v>
      </c>
      <c r="R24" s="161"/>
      <c r="S24" s="161" t="s">
        <v>142</v>
      </c>
      <c r="T24" s="161" t="s">
        <v>142</v>
      </c>
      <c r="U24" s="161">
        <v>4.3099999999999999E-2</v>
      </c>
      <c r="V24" s="161">
        <f>ROUND(E24*U24,2)</f>
        <v>0.03</v>
      </c>
      <c r="W24" s="161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143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191" t="s">
        <v>447</v>
      </c>
      <c r="D25" s="163"/>
      <c r="E25" s="164">
        <v>0.65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145</v>
      </c>
      <c r="AH25" s="152">
        <v>5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5">
        <v>9</v>
      </c>
      <c r="B26" s="176" t="s">
        <v>139</v>
      </c>
      <c r="C26" s="190" t="s">
        <v>140</v>
      </c>
      <c r="D26" s="177" t="s">
        <v>141</v>
      </c>
      <c r="E26" s="178">
        <v>0.30996000000000001</v>
      </c>
      <c r="F26" s="179">
        <v>0</v>
      </c>
      <c r="G26" s="180">
        <f>ROUND(E26*F26,2)</f>
        <v>0</v>
      </c>
      <c r="H26" s="162">
        <v>0</v>
      </c>
      <c r="I26" s="161">
        <f>ROUND(E26*H26,2)</f>
        <v>0</v>
      </c>
      <c r="J26" s="162">
        <v>439.5</v>
      </c>
      <c r="K26" s="161">
        <f>ROUND(E26*J26,2)</f>
        <v>136.22999999999999</v>
      </c>
      <c r="L26" s="161">
        <v>21</v>
      </c>
      <c r="M26" s="161">
        <f>G26*(1+L26/100)</f>
        <v>0</v>
      </c>
      <c r="N26" s="161">
        <v>0</v>
      </c>
      <c r="O26" s="161">
        <f>ROUND(E26*N26,2)</f>
        <v>0</v>
      </c>
      <c r="P26" s="161">
        <v>0</v>
      </c>
      <c r="Q26" s="161">
        <f>ROUND(E26*P26,2)</f>
        <v>0</v>
      </c>
      <c r="R26" s="161"/>
      <c r="S26" s="161" t="s">
        <v>142</v>
      </c>
      <c r="T26" s="161" t="s">
        <v>142</v>
      </c>
      <c r="U26" s="161">
        <v>0.36499999999999999</v>
      </c>
      <c r="V26" s="161">
        <f>ROUND(E26*U26,2)</f>
        <v>0.11</v>
      </c>
      <c r="W26" s="161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143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9"/>
      <c r="B27" s="160"/>
      <c r="C27" s="191" t="s">
        <v>448</v>
      </c>
      <c r="D27" s="163"/>
      <c r="E27" s="164">
        <v>0.30996000000000001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145</v>
      </c>
      <c r="AH27" s="152">
        <v>0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5">
        <v>10</v>
      </c>
      <c r="B28" s="176" t="s">
        <v>146</v>
      </c>
      <c r="C28" s="190" t="s">
        <v>147</v>
      </c>
      <c r="D28" s="177" t="s">
        <v>141</v>
      </c>
      <c r="E28" s="178">
        <v>0.15498000000000001</v>
      </c>
      <c r="F28" s="179">
        <v>0</v>
      </c>
      <c r="G28" s="180">
        <f>ROUND(E28*F28,2)</f>
        <v>0</v>
      </c>
      <c r="H28" s="162">
        <v>0</v>
      </c>
      <c r="I28" s="161">
        <f>ROUND(E28*H28,2)</f>
        <v>0</v>
      </c>
      <c r="J28" s="162">
        <v>208.5</v>
      </c>
      <c r="K28" s="161">
        <f>ROUND(E28*J28,2)</f>
        <v>32.31</v>
      </c>
      <c r="L28" s="161">
        <v>21</v>
      </c>
      <c r="M28" s="161">
        <f>G28*(1+L28/100)</f>
        <v>0</v>
      </c>
      <c r="N28" s="161">
        <v>0</v>
      </c>
      <c r="O28" s="161">
        <f>ROUND(E28*N28,2)</f>
        <v>0</v>
      </c>
      <c r="P28" s="161">
        <v>0</v>
      </c>
      <c r="Q28" s="161">
        <f>ROUND(E28*P28,2)</f>
        <v>0</v>
      </c>
      <c r="R28" s="161"/>
      <c r="S28" s="161" t="s">
        <v>142</v>
      </c>
      <c r="T28" s="161" t="s">
        <v>142</v>
      </c>
      <c r="U28" s="161">
        <v>0.64680000000000004</v>
      </c>
      <c r="V28" s="161">
        <f>ROUND(E28*U28,2)</f>
        <v>0.1</v>
      </c>
      <c r="W28" s="161"/>
      <c r="X28" s="152"/>
      <c r="Y28" s="152"/>
      <c r="Z28" s="152"/>
      <c r="AA28" s="152"/>
      <c r="AB28" s="152"/>
      <c r="AC28" s="152"/>
      <c r="AD28" s="152"/>
      <c r="AE28" s="152"/>
      <c r="AF28" s="152"/>
      <c r="AG28" s="152" t="s">
        <v>143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191" t="s">
        <v>449</v>
      </c>
      <c r="D29" s="163"/>
      <c r="E29" s="164">
        <v>0.15498000000000001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52"/>
      <c r="Y29" s="152"/>
      <c r="Z29" s="152"/>
      <c r="AA29" s="152"/>
      <c r="AB29" s="152"/>
      <c r="AC29" s="152"/>
      <c r="AD29" s="152"/>
      <c r="AE29" s="152"/>
      <c r="AF29" s="152"/>
      <c r="AG29" s="152" t="s">
        <v>145</v>
      </c>
      <c r="AH29" s="152">
        <v>5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ht="22.5" outlineLevel="1" x14ac:dyDescent="0.2">
      <c r="A30" s="175">
        <v>11</v>
      </c>
      <c r="B30" s="176" t="s">
        <v>149</v>
      </c>
      <c r="C30" s="190" t="s">
        <v>150</v>
      </c>
      <c r="D30" s="177" t="s">
        <v>141</v>
      </c>
      <c r="E30" s="178">
        <v>32.185000000000002</v>
      </c>
      <c r="F30" s="179">
        <v>0</v>
      </c>
      <c r="G30" s="180">
        <f>ROUND(E30*F30,2)</f>
        <v>0</v>
      </c>
      <c r="H30" s="162">
        <v>0</v>
      </c>
      <c r="I30" s="161">
        <f>ROUND(E30*H30,2)</f>
        <v>0</v>
      </c>
      <c r="J30" s="162">
        <v>149.5</v>
      </c>
      <c r="K30" s="161">
        <f>ROUND(E30*J30,2)</f>
        <v>4811.66</v>
      </c>
      <c r="L30" s="161">
        <v>21</v>
      </c>
      <c r="M30" s="161">
        <f>G30*(1+L30/100)</f>
        <v>0</v>
      </c>
      <c r="N30" s="161">
        <v>0</v>
      </c>
      <c r="O30" s="161">
        <f>ROUND(E30*N30,2)</f>
        <v>0</v>
      </c>
      <c r="P30" s="161">
        <v>0</v>
      </c>
      <c r="Q30" s="161">
        <f>ROUND(E30*P30,2)</f>
        <v>0</v>
      </c>
      <c r="R30" s="161"/>
      <c r="S30" s="161" t="s">
        <v>142</v>
      </c>
      <c r="T30" s="161" t="s">
        <v>142</v>
      </c>
      <c r="U30" s="161">
        <v>1.0999999999999999E-2</v>
      </c>
      <c r="V30" s="161">
        <f>ROUND(E30*U30,2)</f>
        <v>0.35</v>
      </c>
      <c r="W30" s="161"/>
      <c r="X30" s="152"/>
      <c r="Y30" s="152"/>
      <c r="Z30" s="152"/>
      <c r="AA30" s="152"/>
      <c r="AB30" s="152"/>
      <c r="AC30" s="152"/>
      <c r="AD30" s="152"/>
      <c r="AE30" s="152"/>
      <c r="AF30" s="152"/>
      <c r="AG30" s="152" t="s">
        <v>143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59"/>
      <c r="B31" s="160"/>
      <c r="C31" s="191" t="s">
        <v>450</v>
      </c>
      <c r="D31" s="163"/>
      <c r="E31" s="164">
        <v>7.95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52"/>
      <c r="Y31" s="152"/>
      <c r="Z31" s="152"/>
      <c r="AA31" s="152"/>
      <c r="AB31" s="152"/>
      <c r="AC31" s="152"/>
      <c r="AD31" s="152"/>
      <c r="AE31" s="152"/>
      <c r="AF31" s="152"/>
      <c r="AG31" s="152" t="s">
        <v>145</v>
      </c>
      <c r="AH31" s="152">
        <v>5</v>
      </c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9"/>
      <c r="B32" s="160"/>
      <c r="C32" s="191" t="s">
        <v>451</v>
      </c>
      <c r="D32" s="163"/>
      <c r="E32" s="164">
        <v>22.934999999999999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52"/>
      <c r="Y32" s="152"/>
      <c r="Z32" s="152"/>
      <c r="AA32" s="152"/>
      <c r="AB32" s="152"/>
      <c r="AC32" s="152"/>
      <c r="AD32" s="152"/>
      <c r="AE32" s="152"/>
      <c r="AF32" s="152"/>
      <c r="AG32" s="152" t="s">
        <v>145</v>
      </c>
      <c r="AH32" s="152">
        <v>5</v>
      </c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191" t="s">
        <v>452</v>
      </c>
      <c r="D33" s="163"/>
      <c r="E33" s="164">
        <v>1.3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52"/>
      <c r="Y33" s="152"/>
      <c r="Z33" s="152"/>
      <c r="AA33" s="152"/>
      <c r="AB33" s="152"/>
      <c r="AC33" s="152"/>
      <c r="AD33" s="152"/>
      <c r="AE33" s="152"/>
      <c r="AF33" s="152"/>
      <c r="AG33" s="152" t="s">
        <v>145</v>
      </c>
      <c r="AH33" s="152">
        <v>5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5">
        <v>12</v>
      </c>
      <c r="B34" s="176" t="s">
        <v>152</v>
      </c>
      <c r="C34" s="190" t="s">
        <v>153</v>
      </c>
      <c r="D34" s="177" t="s">
        <v>141</v>
      </c>
      <c r="E34" s="178">
        <v>32.185000000000002</v>
      </c>
      <c r="F34" s="179">
        <v>0</v>
      </c>
      <c r="G34" s="180">
        <f>ROUND(E34*F34,2)</f>
        <v>0</v>
      </c>
      <c r="H34" s="162">
        <v>0</v>
      </c>
      <c r="I34" s="161">
        <f>ROUND(E34*H34,2)</f>
        <v>0</v>
      </c>
      <c r="J34" s="162">
        <v>15.2</v>
      </c>
      <c r="K34" s="161">
        <f>ROUND(E34*J34,2)</f>
        <v>489.21</v>
      </c>
      <c r="L34" s="161">
        <v>21</v>
      </c>
      <c r="M34" s="161">
        <f>G34*(1+L34/100)</f>
        <v>0</v>
      </c>
      <c r="N34" s="161">
        <v>0</v>
      </c>
      <c r="O34" s="161">
        <f>ROUND(E34*N34,2)</f>
        <v>0</v>
      </c>
      <c r="P34" s="161">
        <v>0</v>
      </c>
      <c r="Q34" s="161">
        <f>ROUND(E34*P34,2)</f>
        <v>0</v>
      </c>
      <c r="R34" s="161"/>
      <c r="S34" s="161" t="s">
        <v>142</v>
      </c>
      <c r="T34" s="161" t="s">
        <v>142</v>
      </c>
      <c r="U34" s="161">
        <v>8.9999999999999993E-3</v>
      </c>
      <c r="V34" s="161">
        <f>ROUND(E34*U34,2)</f>
        <v>0.28999999999999998</v>
      </c>
      <c r="W34" s="161"/>
      <c r="X34" s="152"/>
      <c r="Y34" s="152"/>
      <c r="Z34" s="152"/>
      <c r="AA34" s="152"/>
      <c r="AB34" s="152"/>
      <c r="AC34" s="152"/>
      <c r="AD34" s="152"/>
      <c r="AE34" s="152"/>
      <c r="AF34" s="152"/>
      <c r="AG34" s="152" t="s">
        <v>143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191" t="s">
        <v>453</v>
      </c>
      <c r="D35" s="163"/>
      <c r="E35" s="164">
        <v>32.185000000000002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52"/>
      <c r="Y35" s="152"/>
      <c r="Z35" s="152"/>
      <c r="AA35" s="152"/>
      <c r="AB35" s="152"/>
      <c r="AC35" s="152"/>
      <c r="AD35" s="152"/>
      <c r="AE35" s="152"/>
      <c r="AF35" s="152"/>
      <c r="AG35" s="152" t="s">
        <v>145</v>
      </c>
      <c r="AH35" s="152">
        <v>5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x14ac:dyDescent="0.2">
      <c r="A36" s="169" t="s">
        <v>137</v>
      </c>
      <c r="B36" s="170" t="s">
        <v>66</v>
      </c>
      <c r="C36" s="189" t="s">
        <v>67</v>
      </c>
      <c r="D36" s="171"/>
      <c r="E36" s="172"/>
      <c r="F36" s="173"/>
      <c r="G36" s="174">
        <f>SUMIF(AG37:AG49,"&lt;&gt;NOR",G37:G49)</f>
        <v>0</v>
      </c>
      <c r="H36" s="168"/>
      <c r="I36" s="168">
        <f>SUM(I37:I49)</f>
        <v>354.43</v>
      </c>
      <c r="J36" s="168"/>
      <c r="K36" s="168">
        <f>SUM(K37:K49)</f>
        <v>5880.04</v>
      </c>
      <c r="L36" s="168"/>
      <c r="M36" s="168">
        <f>SUM(M37:M49)</f>
        <v>0</v>
      </c>
      <c r="N36" s="168"/>
      <c r="O36" s="168">
        <f>SUM(O37:O49)</f>
        <v>2.81</v>
      </c>
      <c r="P36" s="168"/>
      <c r="Q36" s="168">
        <f>SUM(Q37:Q49)</f>
        <v>0</v>
      </c>
      <c r="R36" s="168"/>
      <c r="S36" s="168"/>
      <c r="T36" s="168"/>
      <c r="U36" s="168"/>
      <c r="V36" s="168">
        <f>SUM(V37:V49)</f>
        <v>10.200000000000001</v>
      </c>
      <c r="W36" s="168"/>
      <c r="AG36" t="s">
        <v>138</v>
      </c>
    </row>
    <row r="37" spans="1:60" outlineLevel="1" x14ac:dyDescent="0.2">
      <c r="A37" s="175">
        <v>13</v>
      </c>
      <c r="B37" s="176" t="s">
        <v>159</v>
      </c>
      <c r="C37" s="190" t="s">
        <v>160</v>
      </c>
      <c r="D37" s="177" t="s">
        <v>157</v>
      </c>
      <c r="E37" s="178">
        <v>53</v>
      </c>
      <c r="F37" s="179">
        <v>0</v>
      </c>
      <c r="G37" s="180">
        <f>ROUND(E37*F37,2)</f>
        <v>0</v>
      </c>
      <c r="H37" s="162">
        <v>0</v>
      </c>
      <c r="I37" s="161">
        <f>ROUND(E37*H37,2)</f>
        <v>0</v>
      </c>
      <c r="J37" s="162">
        <v>73.400000000000006</v>
      </c>
      <c r="K37" s="161">
        <f>ROUND(E37*J37,2)</f>
        <v>3890.2</v>
      </c>
      <c r="L37" s="161">
        <v>21</v>
      </c>
      <c r="M37" s="161">
        <f>G37*(1+L37/100)</f>
        <v>0</v>
      </c>
      <c r="N37" s="161">
        <v>0</v>
      </c>
      <c r="O37" s="161">
        <f>ROUND(E37*N37,2)</f>
        <v>0</v>
      </c>
      <c r="P37" s="161">
        <v>0</v>
      </c>
      <c r="Q37" s="161">
        <f>ROUND(E37*P37,2)</f>
        <v>0</v>
      </c>
      <c r="R37" s="161"/>
      <c r="S37" s="161" t="s">
        <v>142</v>
      </c>
      <c r="T37" s="161" t="s">
        <v>142</v>
      </c>
      <c r="U37" s="161">
        <v>0.15</v>
      </c>
      <c r="V37" s="161">
        <f>ROUND(E37*U37,2)</f>
        <v>7.95</v>
      </c>
      <c r="W37" s="161"/>
      <c r="X37" s="152"/>
      <c r="Y37" s="152"/>
      <c r="Z37" s="152"/>
      <c r="AA37" s="152"/>
      <c r="AB37" s="152"/>
      <c r="AC37" s="152"/>
      <c r="AD37" s="152"/>
      <c r="AE37" s="152"/>
      <c r="AF37" s="152"/>
      <c r="AG37" s="152" t="s">
        <v>143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9"/>
      <c r="B38" s="160"/>
      <c r="C38" s="191" t="s">
        <v>454</v>
      </c>
      <c r="D38" s="163"/>
      <c r="E38" s="164">
        <v>53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145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75">
        <v>14</v>
      </c>
      <c r="B39" s="176" t="s">
        <v>455</v>
      </c>
      <c r="C39" s="190" t="s">
        <v>456</v>
      </c>
      <c r="D39" s="177" t="s">
        <v>157</v>
      </c>
      <c r="E39" s="178">
        <v>9.1999999999999993</v>
      </c>
      <c r="F39" s="179">
        <v>0</v>
      </c>
      <c r="G39" s="180">
        <f>ROUND(E39*F39,2)</f>
        <v>0</v>
      </c>
      <c r="H39" s="162">
        <v>0</v>
      </c>
      <c r="I39" s="161">
        <f>ROUND(E39*H39,2)</f>
        <v>0</v>
      </c>
      <c r="J39" s="162">
        <v>29.2</v>
      </c>
      <c r="K39" s="161">
        <f>ROUND(E39*J39,2)</f>
        <v>268.64</v>
      </c>
      <c r="L39" s="161">
        <v>21</v>
      </c>
      <c r="M39" s="161">
        <f>G39*(1+L39/100)</f>
        <v>0</v>
      </c>
      <c r="N39" s="161">
        <v>0</v>
      </c>
      <c r="O39" s="161">
        <f>ROUND(E39*N39,2)</f>
        <v>0</v>
      </c>
      <c r="P39" s="161">
        <v>0</v>
      </c>
      <c r="Q39" s="161">
        <f>ROUND(E39*P39,2)</f>
        <v>0</v>
      </c>
      <c r="R39" s="161"/>
      <c r="S39" s="161" t="s">
        <v>142</v>
      </c>
      <c r="T39" s="161" t="s">
        <v>142</v>
      </c>
      <c r="U39" s="161">
        <v>9.0999999999999998E-2</v>
      </c>
      <c r="V39" s="161">
        <f>ROUND(E39*U39,2)</f>
        <v>0.84</v>
      </c>
      <c r="W39" s="161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143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59"/>
      <c r="B40" s="160"/>
      <c r="C40" s="191" t="s">
        <v>457</v>
      </c>
      <c r="D40" s="163"/>
      <c r="E40" s="164">
        <v>2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145</v>
      </c>
      <c r="AH40" s="152">
        <v>0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191" t="s">
        <v>458</v>
      </c>
      <c r="D41" s="163"/>
      <c r="E41" s="164">
        <v>3.2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145</v>
      </c>
      <c r="AH41" s="152">
        <v>0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59"/>
      <c r="B42" s="160"/>
      <c r="C42" s="191" t="s">
        <v>286</v>
      </c>
      <c r="D42" s="163"/>
      <c r="E42" s="164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52"/>
      <c r="Y42" s="152"/>
      <c r="Z42" s="152"/>
      <c r="AA42" s="152"/>
      <c r="AB42" s="152"/>
      <c r="AC42" s="152"/>
      <c r="AD42" s="152"/>
      <c r="AE42" s="152"/>
      <c r="AF42" s="152"/>
      <c r="AG42" s="152" t="s">
        <v>145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59"/>
      <c r="B43" s="160"/>
      <c r="C43" s="191" t="s">
        <v>459</v>
      </c>
      <c r="D43" s="163"/>
      <c r="E43" s="164">
        <v>2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145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191" t="s">
        <v>460</v>
      </c>
      <c r="D44" s="163"/>
      <c r="E44" s="164">
        <v>2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145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ht="22.5" outlineLevel="1" x14ac:dyDescent="0.2">
      <c r="A45" s="175">
        <v>15</v>
      </c>
      <c r="B45" s="176" t="s">
        <v>167</v>
      </c>
      <c r="C45" s="190" t="s">
        <v>461</v>
      </c>
      <c r="D45" s="177" t="s">
        <v>141</v>
      </c>
      <c r="E45" s="178">
        <v>1.3</v>
      </c>
      <c r="F45" s="179">
        <v>0</v>
      </c>
      <c r="G45" s="180">
        <f>ROUND(E45*F45,2)</f>
        <v>0</v>
      </c>
      <c r="H45" s="162">
        <v>0</v>
      </c>
      <c r="I45" s="161">
        <f>ROUND(E45*H45,2)</f>
        <v>0</v>
      </c>
      <c r="J45" s="162">
        <v>1324</v>
      </c>
      <c r="K45" s="161">
        <f>ROUND(E45*J45,2)</f>
        <v>1721.2</v>
      </c>
      <c r="L45" s="161">
        <v>21</v>
      </c>
      <c r="M45" s="161">
        <f>G45*(1+L45/100)</f>
        <v>0</v>
      </c>
      <c r="N45" s="161">
        <v>2.16</v>
      </c>
      <c r="O45" s="161">
        <f>ROUND(E45*N45,2)</f>
        <v>2.81</v>
      </c>
      <c r="P45" s="161">
        <v>0</v>
      </c>
      <c r="Q45" s="161">
        <f>ROUND(E45*P45,2)</f>
        <v>0</v>
      </c>
      <c r="R45" s="161"/>
      <c r="S45" s="161" t="s">
        <v>165</v>
      </c>
      <c r="T45" s="161" t="s">
        <v>142</v>
      </c>
      <c r="U45" s="161">
        <v>1.085</v>
      </c>
      <c r="V45" s="161">
        <f>ROUND(E45*U45,2)</f>
        <v>1.41</v>
      </c>
      <c r="W45" s="161"/>
      <c r="X45" s="152"/>
      <c r="Y45" s="152"/>
      <c r="Z45" s="152"/>
      <c r="AA45" s="152"/>
      <c r="AB45" s="152"/>
      <c r="AC45" s="152"/>
      <c r="AD45" s="152"/>
      <c r="AE45" s="152"/>
      <c r="AF45" s="152"/>
      <c r="AG45" s="152" t="s">
        <v>143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9"/>
      <c r="B46" s="160"/>
      <c r="C46" s="191" t="s">
        <v>443</v>
      </c>
      <c r="D46" s="163"/>
      <c r="E46" s="164">
        <v>0.8</v>
      </c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52"/>
      <c r="Y46" s="152"/>
      <c r="Z46" s="152"/>
      <c r="AA46" s="152"/>
      <c r="AB46" s="152"/>
      <c r="AC46" s="152"/>
      <c r="AD46" s="152"/>
      <c r="AE46" s="152"/>
      <c r="AF46" s="152"/>
      <c r="AG46" s="152" t="s">
        <v>145</v>
      </c>
      <c r="AH46" s="152">
        <v>0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9"/>
      <c r="B47" s="160"/>
      <c r="C47" s="191" t="s">
        <v>444</v>
      </c>
      <c r="D47" s="163"/>
      <c r="E47" s="164">
        <v>0.5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52"/>
      <c r="Y47" s="152"/>
      <c r="Z47" s="152"/>
      <c r="AA47" s="152"/>
      <c r="AB47" s="152"/>
      <c r="AC47" s="152"/>
      <c r="AD47" s="152"/>
      <c r="AE47" s="152"/>
      <c r="AF47" s="152"/>
      <c r="AG47" s="152" t="s">
        <v>145</v>
      </c>
      <c r="AH47" s="152"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75">
        <v>16</v>
      </c>
      <c r="B48" s="176" t="s">
        <v>170</v>
      </c>
      <c r="C48" s="190" t="s">
        <v>171</v>
      </c>
      <c r="D48" s="177" t="s">
        <v>157</v>
      </c>
      <c r="E48" s="178">
        <v>10.58</v>
      </c>
      <c r="F48" s="179">
        <v>0</v>
      </c>
      <c r="G48" s="180">
        <f>ROUND(E48*F48,2)</f>
        <v>0</v>
      </c>
      <c r="H48" s="162">
        <v>33.5</v>
      </c>
      <c r="I48" s="161">
        <f>ROUND(E48*H48,2)</f>
        <v>354.43</v>
      </c>
      <c r="J48" s="162">
        <v>0</v>
      </c>
      <c r="K48" s="161">
        <f>ROUND(E48*J48,2)</f>
        <v>0</v>
      </c>
      <c r="L48" s="161">
        <v>21</v>
      </c>
      <c r="M48" s="161">
        <f>G48*(1+L48/100)</f>
        <v>0</v>
      </c>
      <c r="N48" s="161">
        <v>2.9999999999999997E-4</v>
      </c>
      <c r="O48" s="161">
        <f>ROUND(E48*N48,2)</f>
        <v>0</v>
      </c>
      <c r="P48" s="161">
        <v>0</v>
      </c>
      <c r="Q48" s="161">
        <f>ROUND(E48*P48,2)</f>
        <v>0</v>
      </c>
      <c r="R48" s="161" t="s">
        <v>172</v>
      </c>
      <c r="S48" s="161" t="s">
        <v>142</v>
      </c>
      <c r="T48" s="161" t="s">
        <v>142</v>
      </c>
      <c r="U48" s="161">
        <v>0</v>
      </c>
      <c r="V48" s="161">
        <f>ROUND(E48*U48,2)</f>
        <v>0</v>
      </c>
      <c r="W48" s="161"/>
      <c r="X48" s="152"/>
      <c r="Y48" s="152"/>
      <c r="Z48" s="152"/>
      <c r="AA48" s="152"/>
      <c r="AB48" s="152"/>
      <c r="AC48" s="152"/>
      <c r="AD48" s="152"/>
      <c r="AE48" s="152"/>
      <c r="AF48" s="152"/>
      <c r="AG48" s="152" t="s">
        <v>173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9"/>
      <c r="B49" s="160"/>
      <c r="C49" s="191" t="s">
        <v>462</v>
      </c>
      <c r="D49" s="163"/>
      <c r="E49" s="164">
        <v>10.58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52"/>
      <c r="Y49" s="152"/>
      <c r="Z49" s="152"/>
      <c r="AA49" s="152"/>
      <c r="AB49" s="152"/>
      <c r="AC49" s="152"/>
      <c r="AD49" s="152"/>
      <c r="AE49" s="152"/>
      <c r="AF49" s="152"/>
      <c r="AG49" s="152" t="s">
        <v>145</v>
      </c>
      <c r="AH49" s="152">
        <v>5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x14ac:dyDescent="0.2">
      <c r="A50" s="169" t="s">
        <v>137</v>
      </c>
      <c r="B50" s="170" t="s">
        <v>70</v>
      </c>
      <c r="C50" s="189" t="s">
        <v>71</v>
      </c>
      <c r="D50" s="171"/>
      <c r="E50" s="172"/>
      <c r="F50" s="173"/>
      <c r="G50" s="174">
        <f>SUMIF(AG51:AG55,"&lt;&gt;NOR",G51:G55)</f>
        <v>0</v>
      </c>
      <c r="H50" s="168"/>
      <c r="I50" s="168">
        <f>SUM(I51:I55)</f>
        <v>25717.79</v>
      </c>
      <c r="J50" s="168"/>
      <c r="K50" s="168">
        <f>SUM(K51:K55)</f>
        <v>8261.31</v>
      </c>
      <c r="L50" s="168"/>
      <c r="M50" s="168">
        <f>SUM(M51:M55)</f>
        <v>0</v>
      </c>
      <c r="N50" s="168"/>
      <c r="O50" s="168">
        <f>SUM(O51:O55)</f>
        <v>37.39</v>
      </c>
      <c r="P50" s="168"/>
      <c r="Q50" s="168">
        <f>SUM(Q51:Q55)</f>
        <v>0</v>
      </c>
      <c r="R50" s="168"/>
      <c r="S50" s="168"/>
      <c r="T50" s="168"/>
      <c r="U50" s="168"/>
      <c r="V50" s="168">
        <f>SUM(V51:V55)</f>
        <v>18.38</v>
      </c>
      <c r="W50" s="168"/>
      <c r="AG50" t="s">
        <v>138</v>
      </c>
    </row>
    <row r="51" spans="1:60" ht="22.5" outlineLevel="1" x14ac:dyDescent="0.2">
      <c r="A51" s="181">
        <v>17</v>
      </c>
      <c r="B51" s="182" t="s">
        <v>463</v>
      </c>
      <c r="C51" s="192" t="s">
        <v>464</v>
      </c>
      <c r="D51" s="183" t="s">
        <v>157</v>
      </c>
      <c r="E51" s="184">
        <v>53</v>
      </c>
      <c r="F51" s="185">
        <v>0</v>
      </c>
      <c r="G51" s="186">
        <f>ROUND(E51*F51,2)</f>
        <v>0</v>
      </c>
      <c r="H51" s="162">
        <v>89.81</v>
      </c>
      <c r="I51" s="161">
        <f>ROUND(E51*H51,2)</f>
        <v>4759.93</v>
      </c>
      <c r="J51" s="162">
        <v>19.690000000000001</v>
      </c>
      <c r="K51" s="161">
        <f>ROUND(E51*J51,2)</f>
        <v>1043.57</v>
      </c>
      <c r="L51" s="161">
        <v>21</v>
      </c>
      <c r="M51" s="161">
        <f>G51*(1+L51/100)</f>
        <v>0</v>
      </c>
      <c r="N51" s="161">
        <v>0.2205</v>
      </c>
      <c r="O51" s="161">
        <f>ROUND(E51*N51,2)</f>
        <v>11.69</v>
      </c>
      <c r="P51" s="161">
        <v>0</v>
      </c>
      <c r="Q51" s="161">
        <f>ROUND(E51*P51,2)</f>
        <v>0</v>
      </c>
      <c r="R51" s="161"/>
      <c r="S51" s="161" t="s">
        <v>142</v>
      </c>
      <c r="T51" s="161" t="s">
        <v>142</v>
      </c>
      <c r="U51" s="161">
        <v>2.3E-2</v>
      </c>
      <c r="V51" s="161">
        <f>ROUND(E51*U51,2)</f>
        <v>1.22</v>
      </c>
      <c r="W51" s="161"/>
      <c r="X51" s="152"/>
      <c r="Y51" s="152"/>
      <c r="Z51" s="152"/>
      <c r="AA51" s="152"/>
      <c r="AB51" s="152"/>
      <c r="AC51" s="152"/>
      <c r="AD51" s="152"/>
      <c r="AE51" s="152"/>
      <c r="AF51" s="152"/>
      <c r="AG51" s="152" t="s">
        <v>143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2.5" outlineLevel="1" x14ac:dyDescent="0.2">
      <c r="A52" s="181">
        <v>18</v>
      </c>
      <c r="B52" s="182" t="s">
        <v>400</v>
      </c>
      <c r="C52" s="192" t="s">
        <v>465</v>
      </c>
      <c r="D52" s="183" t="s">
        <v>157</v>
      </c>
      <c r="E52" s="184">
        <v>53</v>
      </c>
      <c r="F52" s="185">
        <v>0</v>
      </c>
      <c r="G52" s="186">
        <f>ROUND(E52*F52,2)</f>
        <v>0</v>
      </c>
      <c r="H52" s="162">
        <v>134.74</v>
      </c>
      <c r="I52" s="161">
        <f>ROUND(E52*H52,2)</f>
        <v>7141.22</v>
      </c>
      <c r="J52" s="162">
        <v>23.26</v>
      </c>
      <c r="K52" s="161">
        <f>ROUND(E52*J52,2)</f>
        <v>1232.78</v>
      </c>
      <c r="L52" s="161">
        <v>21</v>
      </c>
      <c r="M52" s="161">
        <f>G52*(1+L52/100)</f>
        <v>0</v>
      </c>
      <c r="N52" s="161">
        <v>0.33074999999999999</v>
      </c>
      <c r="O52" s="161">
        <f>ROUND(E52*N52,2)</f>
        <v>17.53</v>
      </c>
      <c r="P52" s="161">
        <v>0</v>
      </c>
      <c r="Q52" s="161">
        <f>ROUND(E52*P52,2)</f>
        <v>0</v>
      </c>
      <c r="R52" s="161"/>
      <c r="S52" s="161" t="s">
        <v>142</v>
      </c>
      <c r="T52" s="161" t="s">
        <v>142</v>
      </c>
      <c r="U52" s="161">
        <v>2.5999999999999999E-2</v>
      </c>
      <c r="V52" s="161">
        <f>ROUND(E52*U52,2)</f>
        <v>1.38</v>
      </c>
      <c r="W52" s="161"/>
      <c r="X52" s="152"/>
      <c r="Y52" s="152"/>
      <c r="Z52" s="152"/>
      <c r="AA52" s="152"/>
      <c r="AB52" s="152"/>
      <c r="AC52" s="152"/>
      <c r="AD52" s="152"/>
      <c r="AE52" s="152"/>
      <c r="AF52" s="152"/>
      <c r="AG52" s="152" t="s">
        <v>143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81">
        <v>19</v>
      </c>
      <c r="B53" s="182" t="s">
        <v>466</v>
      </c>
      <c r="C53" s="192" t="s">
        <v>467</v>
      </c>
      <c r="D53" s="183" t="s">
        <v>157</v>
      </c>
      <c r="E53" s="184">
        <v>32</v>
      </c>
      <c r="F53" s="185">
        <v>0</v>
      </c>
      <c r="G53" s="186">
        <f>ROUND(E53*F53,2)</f>
        <v>0</v>
      </c>
      <c r="H53" s="162">
        <v>131.47</v>
      </c>
      <c r="I53" s="161">
        <f>ROUND(E53*H53,2)</f>
        <v>4207.04</v>
      </c>
      <c r="J53" s="162">
        <v>187.03</v>
      </c>
      <c r="K53" s="161">
        <f>ROUND(E53*J53,2)</f>
        <v>5984.96</v>
      </c>
      <c r="L53" s="161">
        <v>21</v>
      </c>
      <c r="M53" s="161">
        <f>G53*(1+L53/100)</f>
        <v>0</v>
      </c>
      <c r="N53" s="161">
        <v>0.11931</v>
      </c>
      <c r="O53" s="161">
        <f>ROUND(E53*N53,2)</f>
        <v>3.82</v>
      </c>
      <c r="P53" s="161">
        <v>0</v>
      </c>
      <c r="Q53" s="161">
        <f>ROUND(E53*P53,2)</f>
        <v>0</v>
      </c>
      <c r="R53" s="161"/>
      <c r="S53" s="161" t="s">
        <v>142</v>
      </c>
      <c r="T53" s="161" t="s">
        <v>142</v>
      </c>
      <c r="U53" s="161">
        <v>0.49299999999999999</v>
      </c>
      <c r="V53" s="161">
        <f>ROUND(E53*U53,2)</f>
        <v>15.78</v>
      </c>
      <c r="W53" s="161"/>
      <c r="X53" s="152"/>
      <c r="Y53" s="152"/>
      <c r="Z53" s="152"/>
      <c r="AA53" s="152"/>
      <c r="AB53" s="152"/>
      <c r="AC53" s="152"/>
      <c r="AD53" s="152"/>
      <c r="AE53" s="152"/>
      <c r="AF53" s="152"/>
      <c r="AG53" s="152" t="s">
        <v>143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75">
        <v>20</v>
      </c>
      <c r="B54" s="176" t="s">
        <v>468</v>
      </c>
      <c r="C54" s="190" t="s">
        <v>469</v>
      </c>
      <c r="D54" s="177" t="s">
        <v>157</v>
      </c>
      <c r="E54" s="178">
        <v>33.6</v>
      </c>
      <c r="F54" s="179">
        <v>0</v>
      </c>
      <c r="G54" s="180">
        <f>ROUND(E54*F54,2)</f>
        <v>0</v>
      </c>
      <c r="H54" s="162">
        <v>286</v>
      </c>
      <c r="I54" s="161">
        <f>ROUND(E54*H54,2)</f>
        <v>9609.6</v>
      </c>
      <c r="J54" s="162">
        <v>0</v>
      </c>
      <c r="K54" s="161">
        <f>ROUND(E54*J54,2)</f>
        <v>0</v>
      </c>
      <c r="L54" s="161">
        <v>21</v>
      </c>
      <c r="M54" s="161">
        <f>G54*(1+L54/100)</f>
        <v>0</v>
      </c>
      <c r="N54" s="161">
        <v>0.12959999999999999</v>
      </c>
      <c r="O54" s="161">
        <f>ROUND(E54*N54,2)</f>
        <v>4.3499999999999996</v>
      </c>
      <c r="P54" s="161">
        <v>0</v>
      </c>
      <c r="Q54" s="161">
        <f>ROUND(E54*P54,2)</f>
        <v>0</v>
      </c>
      <c r="R54" s="161" t="s">
        <v>172</v>
      </c>
      <c r="S54" s="161" t="s">
        <v>142</v>
      </c>
      <c r="T54" s="161" t="s">
        <v>142</v>
      </c>
      <c r="U54" s="161">
        <v>0</v>
      </c>
      <c r="V54" s="161">
        <f>ROUND(E54*U54,2)</f>
        <v>0</v>
      </c>
      <c r="W54" s="161"/>
      <c r="X54" s="152"/>
      <c r="Y54" s="152"/>
      <c r="Z54" s="152"/>
      <c r="AA54" s="152"/>
      <c r="AB54" s="152"/>
      <c r="AC54" s="152"/>
      <c r="AD54" s="152"/>
      <c r="AE54" s="152"/>
      <c r="AF54" s="152"/>
      <c r="AG54" s="152" t="s">
        <v>173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9"/>
      <c r="B55" s="160"/>
      <c r="C55" s="191" t="s">
        <v>470</v>
      </c>
      <c r="D55" s="163"/>
      <c r="E55" s="164">
        <v>33.6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52"/>
      <c r="Y55" s="152"/>
      <c r="Z55" s="152"/>
      <c r="AA55" s="152"/>
      <c r="AB55" s="152"/>
      <c r="AC55" s="152"/>
      <c r="AD55" s="152"/>
      <c r="AE55" s="152"/>
      <c r="AF55" s="152"/>
      <c r="AG55" s="152" t="s">
        <v>145</v>
      </c>
      <c r="AH55" s="152">
        <v>5</v>
      </c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x14ac:dyDescent="0.2">
      <c r="A56" s="169" t="s">
        <v>137</v>
      </c>
      <c r="B56" s="170" t="s">
        <v>78</v>
      </c>
      <c r="C56" s="189" t="s">
        <v>79</v>
      </c>
      <c r="D56" s="171"/>
      <c r="E56" s="172"/>
      <c r="F56" s="173"/>
      <c r="G56" s="174">
        <f>SUMIF(AG57:AG67,"&lt;&gt;NOR",G57:G67)</f>
        <v>0</v>
      </c>
      <c r="H56" s="168"/>
      <c r="I56" s="168">
        <f>SUM(I57:I67)</f>
        <v>6563.03</v>
      </c>
      <c r="J56" s="168"/>
      <c r="K56" s="168">
        <f>SUM(K57:K67)</f>
        <v>5226.1200000000008</v>
      </c>
      <c r="L56" s="168"/>
      <c r="M56" s="168">
        <f>SUM(M57:M67)</f>
        <v>0</v>
      </c>
      <c r="N56" s="168"/>
      <c r="O56" s="168">
        <f>SUM(O57:O67)</f>
        <v>4.9499999999999993</v>
      </c>
      <c r="P56" s="168"/>
      <c r="Q56" s="168">
        <f>SUM(Q57:Q67)</f>
        <v>0.08</v>
      </c>
      <c r="R56" s="168"/>
      <c r="S56" s="168"/>
      <c r="T56" s="168"/>
      <c r="U56" s="168"/>
      <c r="V56" s="168">
        <f>SUM(V57:V67)</f>
        <v>9.89</v>
      </c>
      <c r="W56" s="168"/>
      <c r="AG56" t="s">
        <v>138</v>
      </c>
    </row>
    <row r="57" spans="1:60" ht="22.5" outlineLevel="1" x14ac:dyDescent="0.2">
      <c r="A57" s="181">
        <v>21</v>
      </c>
      <c r="B57" s="182" t="s">
        <v>471</v>
      </c>
      <c r="C57" s="192" t="s">
        <v>472</v>
      </c>
      <c r="D57" s="183" t="s">
        <v>202</v>
      </c>
      <c r="E57" s="184">
        <v>1</v>
      </c>
      <c r="F57" s="185">
        <v>0</v>
      </c>
      <c r="G57" s="186">
        <f>ROUND(E57*F57,2)</f>
        <v>0</v>
      </c>
      <c r="H57" s="162">
        <v>114.24</v>
      </c>
      <c r="I57" s="161">
        <f>ROUND(E57*H57,2)</f>
        <v>114.24</v>
      </c>
      <c r="J57" s="162">
        <v>63.76</v>
      </c>
      <c r="K57" s="161">
        <f>ROUND(E57*J57,2)</f>
        <v>63.76</v>
      </c>
      <c r="L57" s="161">
        <v>21</v>
      </c>
      <c r="M57" s="161">
        <f>G57*(1+L57/100)</f>
        <v>0</v>
      </c>
      <c r="N57" s="161">
        <v>0</v>
      </c>
      <c r="O57" s="161">
        <f>ROUND(E57*N57,2)</f>
        <v>0</v>
      </c>
      <c r="P57" s="161">
        <v>0</v>
      </c>
      <c r="Q57" s="161">
        <f>ROUND(E57*P57,2)</f>
        <v>0</v>
      </c>
      <c r="R57" s="161"/>
      <c r="S57" s="161" t="s">
        <v>142</v>
      </c>
      <c r="T57" s="161" t="s">
        <v>142</v>
      </c>
      <c r="U57" s="161">
        <v>0.2</v>
      </c>
      <c r="V57" s="161">
        <f>ROUND(E57*U57,2)</f>
        <v>0.2</v>
      </c>
      <c r="W57" s="161"/>
      <c r="X57" s="152"/>
      <c r="Y57" s="152"/>
      <c r="Z57" s="152"/>
      <c r="AA57" s="152"/>
      <c r="AB57" s="152"/>
      <c r="AC57" s="152"/>
      <c r="AD57" s="152"/>
      <c r="AE57" s="152"/>
      <c r="AF57" s="152"/>
      <c r="AG57" s="152" t="s">
        <v>143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75">
        <v>22</v>
      </c>
      <c r="B58" s="176" t="s">
        <v>408</v>
      </c>
      <c r="C58" s="190" t="s">
        <v>409</v>
      </c>
      <c r="D58" s="177" t="s">
        <v>164</v>
      </c>
      <c r="E58" s="178">
        <v>19.95</v>
      </c>
      <c r="F58" s="179">
        <v>0</v>
      </c>
      <c r="G58" s="180">
        <f>ROUND(E58*F58,2)</f>
        <v>0</v>
      </c>
      <c r="H58" s="162">
        <v>141.16</v>
      </c>
      <c r="I58" s="161">
        <f>ROUND(E58*H58,2)</f>
        <v>2816.14</v>
      </c>
      <c r="J58" s="162">
        <v>118.84</v>
      </c>
      <c r="K58" s="161">
        <f>ROUND(E58*J58,2)</f>
        <v>2370.86</v>
      </c>
      <c r="L58" s="161">
        <v>21</v>
      </c>
      <c r="M58" s="161">
        <f>G58*(1+L58/100)</f>
        <v>0</v>
      </c>
      <c r="N58" s="161">
        <v>0.185</v>
      </c>
      <c r="O58" s="161">
        <f>ROUND(E58*N58,2)</f>
        <v>3.69</v>
      </c>
      <c r="P58" s="161">
        <v>0</v>
      </c>
      <c r="Q58" s="161">
        <f>ROUND(E58*P58,2)</f>
        <v>0</v>
      </c>
      <c r="R58" s="161"/>
      <c r="S58" s="161" t="s">
        <v>142</v>
      </c>
      <c r="T58" s="161" t="s">
        <v>142</v>
      </c>
      <c r="U58" s="161">
        <v>0.33704000000000001</v>
      </c>
      <c r="V58" s="161">
        <f>ROUND(E58*U58,2)</f>
        <v>6.72</v>
      </c>
      <c r="W58" s="161"/>
      <c r="X58" s="152"/>
      <c r="Y58" s="152"/>
      <c r="Z58" s="152"/>
      <c r="AA58" s="152"/>
      <c r="AB58" s="152"/>
      <c r="AC58" s="152"/>
      <c r="AD58" s="152"/>
      <c r="AE58" s="152"/>
      <c r="AF58" s="152"/>
      <c r="AG58" s="152" t="s">
        <v>143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9"/>
      <c r="B59" s="160"/>
      <c r="C59" s="191" t="s">
        <v>473</v>
      </c>
      <c r="D59" s="163"/>
      <c r="E59" s="164">
        <v>11.96</v>
      </c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52"/>
      <c r="Y59" s="152"/>
      <c r="Z59" s="152"/>
      <c r="AA59" s="152"/>
      <c r="AB59" s="152"/>
      <c r="AC59" s="152"/>
      <c r="AD59" s="152"/>
      <c r="AE59" s="152"/>
      <c r="AF59" s="152"/>
      <c r="AG59" s="152" t="s">
        <v>145</v>
      </c>
      <c r="AH59" s="152">
        <v>0</v>
      </c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9"/>
      <c r="B60" s="160"/>
      <c r="C60" s="191" t="s">
        <v>474</v>
      </c>
      <c r="D60" s="163"/>
      <c r="E60" s="164">
        <v>7.99</v>
      </c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52"/>
      <c r="Y60" s="152"/>
      <c r="Z60" s="152"/>
      <c r="AA60" s="152"/>
      <c r="AB60" s="152"/>
      <c r="AC60" s="152"/>
      <c r="AD60" s="152"/>
      <c r="AE60" s="152"/>
      <c r="AF60" s="152"/>
      <c r="AG60" s="152" t="s">
        <v>145</v>
      </c>
      <c r="AH60" s="152">
        <v>0</v>
      </c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75">
        <v>23</v>
      </c>
      <c r="B61" s="176" t="s">
        <v>475</v>
      </c>
      <c r="C61" s="190" t="s">
        <v>476</v>
      </c>
      <c r="D61" s="177" t="s">
        <v>164</v>
      </c>
      <c r="E61" s="178">
        <v>20.13</v>
      </c>
      <c r="F61" s="179">
        <v>0</v>
      </c>
      <c r="G61" s="180">
        <f>ROUND(E61*F61,2)</f>
        <v>0</v>
      </c>
      <c r="H61" s="162">
        <v>46.53</v>
      </c>
      <c r="I61" s="161">
        <f>ROUND(E61*H61,2)</f>
        <v>936.65</v>
      </c>
      <c r="J61" s="162">
        <v>27.67</v>
      </c>
      <c r="K61" s="161">
        <f>ROUND(E61*J61,2)</f>
        <v>557</v>
      </c>
      <c r="L61" s="161">
        <v>21</v>
      </c>
      <c r="M61" s="161">
        <f>G61*(1+L61/100)</f>
        <v>0</v>
      </c>
      <c r="N61" s="161">
        <v>0</v>
      </c>
      <c r="O61" s="161">
        <f>ROUND(E61*N61,2)</f>
        <v>0</v>
      </c>
      <c r="P61" s="161">
        <v>0</v>
      </c>
      <c r="Q61" s="161">
        <f>ROUND(E61*P61,2)</f>
        <v>0</v>
      </c>
      <c r="R61" s="161"/>
      <c r="S61" s="161" t="s">
        <v>142</v>
      </c>
      <c r="T61" s="161" t="s">
        <v>142</v>
      </c>
      <c r="U61" s="161">
        <v>3.6999999999999998E-2</v>
      </c>
      <c r="V61" s="161">
        <f>ROUND(E61*U61,2)</f>
        <v>0.74</v>
      </c>
      <c r="W61" s="161"/>
      <c r="X61" s="152"/>
      <c r="Y61" s="152"/>
      <c r="Z61" s="152"/>
      <c r="AA61" s="152"/>
      <c r="AB61" s="152"/>
      <c r="AC61" s="152"/>
      <c r="AD61" s="152"/>
      <c r="AE61" s="152"/>
      <c r="AF61" s="152"/>
      <c r="AG61" s="152" t="s">
        <v>143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9"/>
      <c r="B62" s="160"/>
      <c r="C62" s="191" t="s">
        <v>477</v>
      </c>
      <c r="D62" s="163"/>
      <c r="E62" s="164">
        <v>20.13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52"/>
      <c r="Y62" s="152"/>
      <c r="Z62" s="152"/>
      <c r="AA62" s="152"/>
      <c r="AB62" s="152"/>
      <c r="AC62" s="152"/>
      <c r="AD62" s="152"/>
      <c r="AE62" s="152"/>
      <c r="AF62" s="152"/>
      <c r="AG62" s="152" t="s">
        <v>145</v>
      </c>
      <c r="AH62" s="152">
        <v>0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ht="22.5" outlineLevel="1" x14ac:dyDescent="0.2">
      <c r="A63" s="181">
        <v>24</v>
      </c>
      <c r="B63" s="182" t="s">
        <v>478</v>
      </c>
      <c r="C63" s="192" t="s">
        <v>479</v>
      </c>
      <c r="D63" s="183" t="s">
        <v>202</v>
      </c>
      <c r="E63" s="184">
        <v>1</v>
      </c>
      <c r="F63" s="185">
        <v>0</v>
      </c>
      <c r="G63" s="186">
        <f>ROUND(E63*F63,2)</f>
        <v>0</v>
      </c>
      <c r="H63" s="162">
        <v>0</v>
      </c>
      <c r="I63" s="161">
        <f>ROUND(E63*H63,2)</f>
        <v>0</v>
      </c>
      <c r="J63" s="162">
        <v>256.5</v>
      </c>
      <c r="K63" s="161">
        <f>ROUND(E63*J63,2)</f>
        <v>256.5</v>
      </c>
      <c r="L63" s="161">
        <v>21</v>
      </c>
      <c r="M63" s="161">
        <f>G63*(1+L63/100)</f>
        <v>0</v>
      </c>
      <c r="N63" s="161">
        <v>0</v>
      </c>
      <c r="O63" s="161">
        <f>ROUND(E63*N63,2)</f>
        <v>0</v>
      </c>
      <c r="P63" s="161">
        <v>8.2000000000000003E-2</v>
      </c>
      <c r="Q63" s="161">
        <f>ROUND(E63*P63,2)</f>
        <v>0.08</v>
      </c>
      <c r="R63" s="161"/>
      <c r="S63" s="161" t="s">
        <v>142</v>
      </c>
      <c r="T63" s="161" t="s">
        <v>142</v>
      </c>
      <c r="U63" s="161">
        <v>0.58799999999999997</v>
      </c>
      <c r="V63" s="161">
        <f>ROUND(E63*U63,2)</f>
        <v>0.59</v>
      </c>
      <c r="W63" s="161"/>
      <c r="X63" s="152"/>
      <c r="Y63" s="152"/>
      <c r="Z63" s="152"/>
      <c r="AA63" s="152"/>
      <c r="AB63" s="152"/>
      <c r="AC63" s="152"/>
      <c r="AD63" s="152"/>
      <c r="AE63" s="152"/>
      <c r="AF63" s="152"/>
      <c r="AG63" s="152" t="s">
        <v>143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ht="22.5" outlineLevel="1" x14ac:dyDescent="0.2">
      <c r="A64" s="181">
        <v>25</v>
      </c>
      <c r="B64" s="182" t="s">
        <v>480</v>
      </c>
      <c r="C64" s="192" t="s">
        <v>481</v>
      </c>
      <c r="D64" s="183" t="s">
        <v>202</v>
      </c>
      <c r="E64" s="184">
        <v>2</v>
      </c>
      <c r="F64" s="185">
        <v>0</v>
      </c>
      <c r="G64" s="186">
        <f>ROUND(E64*F64,2)</f>
        <v>0</v>
      </c>
      <c r="H64" s="162">
        <v>261</v>
      </c>
      <c r="I64" s="161">
        <f>ROUND(E64*H64,2)</f>
        <v>522</v>
      </c>
      <c r="J64" s="162">
        <v>989</v>
      </c>
      <c r="K64" s="161">
        <f>ROUND(E64*J64,2)</f>
        <v>1978</v>
      </c>
      <c r="L64" s="161">
        <v>21</v>
      </c>
      <c r="M64" s="161">
        <f>G64*(1+L64/100)</f>
        <v>0</v>
      </c>
      <c r="N64" s="161">
        <v>0.25</v>
      </c>
      <c r="O64" s="161">
        <f>ROUND(E64*N64,2)</f>
        <v>0.5</v>
      </c>
      <c r="P64" s="161">
        <v>0</v>
      </c>
      <c r="Q64" s="161">
        <f>ROUND(E64*P64,2)</f>
        <v>0</v>
      </c>
      <c r="R64" s="161"/>
      <c r="S64" s="161" t="s">
        <v>165</v>
      </c>
      <c r="T64" s="161" t="s">
        <v>166</v>
      </c>
      <c r="U64" s="161">
        <v>0.81799999999999995</v>
      </c>
      <c r="V64" s="161">
        <f>ROUND(E64*U64,2)</f>
        <v>1.64</v>
      </c>
      <c r="W64" s="161"/>
      <c r="X64" s="152"/>
      <c r="Y64" s="152"/>
      <c r="Z64" s="152"/>
      <c r="AA64" s="152"/>
      <c r="AB64" s="152"/>
      <c r="AC64" s="152"/>
      <c r="AD64" s="152"/>
      <c r="AE64" s="152"/>
      <c r="AF64" s="152"/>
      <c r="AG64" s="152" t="s">
        <v>143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ht="22.5" outlineLevel="1" x14ac:dyDescent="0.2">
      <c r="A65" s="175">
        <v>26</v>
      </c>
      <c r="B65" s="176" t="s">
        <v>482</v>
      </c>
      <c r="C65" s="190" t="s">
        <v>483</v>
      </c>
      <c r="D65" s="177" t="s">
        <v>202</v>
      </c>
      <c r="E65" s="178">
        <v>1</v>
      </c>
      <c r="F65" s="179">
        <v>0</v>
      </c>
      <c r="G65" s="180">
        <f>ROUND(E65*F65,2)</f>
        <v>0</v>
      </c>
      <c r="H65" s="162">
        <v>730</v>
      </c>
      <c r="I65" s="161">
        <f>ROUND(E65*H65,2)</f>
        <v>730</v>
      </c>
      <c r="J65" s="162">
        <v>0</v>
      </c>
      <c r="K65" s="161">
        <f>ROUND(E65*J65,2)</f>
        <v>0</v>
      </c>
      <c r="L65" s="161">
        <v>21</v>
      </c>
      <c r="M65" s="161">
        <f>G65*(1+L65/100)</f>
        <v>0</v>
      </c>
      <c r="N65" s="161">
        <v>5.1000000000000004E-3</v>
      </c>
      <c r="O65" s="161">
        <f>ROUND(E65*N65,2)</f>
        <v>0.01</v>
      </c>
      <c r="P65" s="161">
        <v>0</v>
      </c>
      <c r="Q65" s="161">
        <f>ROUND(E65*P65,2)</f>
        <v>0</v>
      </c>
      <c r="R65" s="161" t="s">
        <v>172</v>
      </c>
      <c r="S65" s="161" t="s">
        <v>142</v>
      </c>
      <c r="T65" s="161" t="s">
        <v>142</v>
      </c>
      <c r="U65" s="161">
        <v>0</v>
      </c>
      <c r="V65" s="161">
        <f>ROUND(E65*U65,2)</f>
        <v>0</v>
      </c>
      <c r="W65" s="161"/>
      <c r="X65" s="152"/>
      <c r="Y65" s="152"/>
      <c r="Z65" s="152"/>
      <c r="AA65" s="152"/>
      <c r="AB65" s="152"/>
      <c r="AC65" s="152"/>
      <c r="AD65" s="152"/>
      <c r="AE65" s="152"/>
      <c r="AF65" s="152"/>
      <c r="AG65" s="152" t="s">
        <v>173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9"/>
      <c r="B66" s="160"/>
      <c r="C66" s="191" t="s">
        <v>484</v>
      </c>
      <c r="D66" s="163"/>
      <c r="E66" s="164">
        <v>1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52"/>
      <c r="Y66" s="152"/>
      <c r="Z66" s="152"/>
      <c r="AA66" s="152"/>
      <c r="AB66" s="152"/>
      <c r="AC66" s="152"/>
      <c r="AD66" s="152"/>
      <c r="AE66" s="152"/>
      <c r="AF66" s="152"/>
      <c r="AG66" s="152" t="s">
        <v>145</v>
      </c>
      <c r="AH66" s="152">
        <v>5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ht="22.5" outlineLevel="1" x14ac:dyDescent="0.2">
      <c r="A67" s="181">
        <v>27</v>
      </c>
      <c r="B67" s="182" t="s">
        <v>485</v>
      </c>
      <c r="C67" s="192" t="s">
        <v>486</v>
      </c>
      <c r="D67" s="183" t="s">
        <v>202</v>
      </c>
      <c r="E67" s="184">
        <v>8</v>
      </c>
      <c r="F67" s="185">
        <v>0</v>
      </c>
      <c r="G67" s="186">
        <f>ROUND(E67*F67,2)</f>
        <v>0</v>
      </c>
      <c r="H67" s="162">
        <v>180.5</v>
      </c>
      <c r="I67" s="161">
        <f>ROUND(E67*H67,2)</f>
        <v>1444</v>
      </c>
      <c r="J67" s="162">
        <v>0</v>
      </c>
      <c r="K67" s="161">
        <f>ROUND(E67*J67,2)</f>
        <v>0</v>
      </c>
      <c r="L67" s="161">
        <v>21</v>
      </c>
      <c r="M67" s="161">
        <f>G67*(1+L67/100)</f>
        <v>0</v>
      </c>
      <c r="N67" s="161">
        <v>9.3399999999999997E-2</v>
      </c>
      <c r="O67" s="161">
        <f>ROUND(E67*N67,2)</f>
        <v>0.75</v>
      </c>
      <c r="P67" s="161">
        <v>0</v>
      </c>
      <c r="Q67" s="161">
        <f>ROUND(E67*P67,2)</f>
        <v>0</v>
      </c>
      <c r="R67" s="161" t="s">
        <v>172</v>
      </c>
      <c r="S67" s="161" t="s">
        <v>142</v>
      </c>
      <c r="T67" s="161" t="s">
        <v>142</v>
      </c>
      <c r="U67" s="161">
        <v>0</v>
      </c>
      <c r="V67" s="161">
        <f>ROUND(E67*U67,2)</f>
        <v>0</v>
      </c>
      <c r="W67" s="161"/>
      <c r="X67" s="152"/>
      <c r="Y67" s="152"/>
      <c r="Z67" s="152"/>
      <c r="AA67" s="152"/>
      <c r="AB67" s="152"/>
      <c r="AC67" s="152"/>
      <c r="AD67" s="152"/>
      <c r="AE67" s="152"/>
      <c r="AF67" s="152"/>
      <c r="AG67" s="152" t="s">
        <v>173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69" t="s">
        <v>137</v>
      </c>
      <c r="B68" s="170" t="s">
        <v>86</v>
      </c>
      <c r="C68" s="189" t="s">
        <v>87</v>
      </c>
      <c r="D68" s="171"/>
      <c r="E68" s="172"/>
      <c r="F68" s="173"/>
      <c r="G68" s="174">
        <f>SUMIF(AG69:AG69,"&lt;&gt;NOR",G69:G69)</f>
        <v>0</v>
      </c>
      <c r="H68" s="168"/>
      <c r="I68" s="168">
        <f>SUM(I69:I69)</f>
        <v>0</v>
      </c>
      <c r="J68" s="168"/>
      <c r="K68" s="168">
        <f>SUM(K69:K69)</f>
        <v>8216.02</v>
      </c>
      <c r="L68" s="168"/>
      <c r="M68" s="168">
        <f>SUM(M69:M69)</f>
        <v>0</v>
      </c>
      <c r="N68" s="168"/>
      <c r="O68" s="168">
        <f>SUM(O69:O69)</f>
        <v>0</v>
      </c>
      <c r="P68" s="168"/>
      <c r="Q68" s="168">
        <f>SUM(Q69:Q69)</f>
        <v>0</v>
      </c>
      <c r="R68" s="168"/>
      <c r="S68" s="168"/>
      <c r="T68" s="168"/>
      <c r="U68" s="168"/>
      <c r="V68" s="168">
        <f>SUM(V69:V69)</f>
        <v>17.61</v>
      </c>
      <c r="W68" s="168"/>
      <c r="AG68" t="s">
        <v>138</v>
      </c>
    </row>
    <row r="69" spans="1:60" outlineLevel="1" x14ac:dyDescent="0.2">
      <c r="A69" s="181">
        <v>28</v>
      </c>
      <c r="B69" s="182" t="s">
        <v>410</v>
      </c>
      <c r="C69" s="192" t="s">
        <v>411</v>
      </c>
      <c r="D69" s="183" t="s">
        <v>274</v>
      </c>
      <c r="E69" s="184">
        <v>45.142949999999999</v>
      </c>
      <c r="F69" s="185">
        <v>0</v>
      </c>
      <c r="G69" s="186">
        <f>ROUND(E69*F69,2)</f>
        <v>0</v>
      </c>
      <c r="H69" s="162">
        <v>0</v>
      </c>
      <c r="I69" s="161">
        <f>ROUND(E69*H69,2)</f>
        <v>0</v>
      </c>
      <c r="J69" s="162">
        <v>182</v>
      </c>
      <c r="K69" s="161">
        <f>ROUND(E69*J69,2)</f>
        <v>8216.02</v>
      </c>
      <c r="L69" s="161">
        <v>21</v>
      </c>
      <c r="M69" s="161">
        <f>G69*(1+L69/100)</f>
        <v>0</v>
      </c>
      <c r="N69" s="161">
        <v>0</v>
      </c>
      <c r="O69" s="161">
        <f>ROUND(E69*N69,2)</f>
        <v>0</v>
      </c>
      <c r="P69" s="161">
        <v>0</v>
      </c>
      <c r="Q69" s="161">
        <f>ROUND(E69*P69,2)</f>
        <v>0</v>
      </c>
      <c r="R69" s="161"/>
      <c r="S69" s="161" t="s">
        <v>142</v>
      </c>
      <c r="T69" s="161" t="s">
        <v>142</v>
      </c>
      <c r="U69" s="161">
        <v>0.39</v>
      </c>
      <c r="V69" s="161">
        <f>ROUND(E69*U69,2)</f>
        <v>17.61</v>
      </c>
      <c r="W69" s="161"/>
      <c r="X69" s="152"/>
      <c r="Y69" s="152"/>
      <c r="Z69" s="152"/>
      <c r="AA69" s="152"/>
      <c r="AB69" s="152"/>
      <c r="AC69" s="152"/>
      <c r="AD69" s="152"/>
      <c r="AE69" s="152"/>
      <c r="AF69" s="152"/>
      <c r="AG69" s="152" t="s">
        <v>275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x14ac:dyDescent="0.2">
      <c r="A70" s="169" t="s">
        <v>137</v>
      </c>
      <c r="B70" s="170" t="s">
        <v>94</v>
      </c>
      <c r="C70" s="189" t="s">
        <v>95</v>
      </c>
      <c r="D70" s="171"/>
      <c r="E70" s="172"/>
      <c r="F70" s="173"/>
      <c r="G70" s="174">
        <f>SUMIF(AG71:AG81,"&lt;&gt;NOR",G71:G81)</f>
        <v>0</v>
      </c>
      <c r="H70" s="168"/>
      <c r="I70" s="168">
        <f>SUM(I71:I81)</f>
        <v>0</v>
      </c>
      <c r="J70" s="168"/>
      <c r="K70" s="168">
        <f>SUM(K71:K81)</f>
        <v>24013</v>
      </c>
      <c r="L70" s="168"/>
      <c r="M70" s="168">
        <f>SUM(M71:M81)</f>
        <v>0</v>
      </c>
      <c r="N70" s="168"/>
      <c r="O70" s="168">
        <f>SUM(O71:O81)</f>
        <v>0</v>
      </c>
      <c r="P70" s="168"/>
      <c r="Q70" s="168">
        <f>SUM(Q71:Q81)</f>
        <v>0</v>
      </c>
      <c r="R70" s="168"/>
      <c r="S70" s="168"/>
      <c r="T70" s="168"/>
      <c r="U70" s="168"/>
      <c r="V70" s="168">
        <f>SUM(V71:V81)</f>
        <v>0</v>
      </c>
      <c r="W70" s="168"/>
      <c r="AG70" t="s">
        <v>138</v>
      </c>
    </row>
    <row r="71" spans="1:60" outlineLevel="1" x14ac:dyDescent="0.2">
      <c r="A71" s="175">
        <v>29</v>
      </c>
      <c r="B71" s="176" t="s">
        <v>487</v>
      </c>
      <c r="C71" s="190" t="s">
        <v>488</v>
      </c>
      <c r="D71" s="177" t="s">
        <v>202</v>
      </c>
      <c r="E71" s="178">
        <v>1</v>
      </c>
      <c r="F71" s="179">
        <v>0</v>
      </c>
      <c r="G71" s="180">
        <f>ROUND(E71*F71,2)</f>
        <v>0</v>
      </c>
      <c r="H71" s="162">
        <v>0</v>
      </c>
      <c r="I71" s="161">
        <f>ROUND(E71*H71,2)</f>
        <v>0</v>
      </c>
      <c r="J71" s="162">
        <v>3800</v>
      </c>
      <c r="K71" s="161">
        <f>ROUND(E71*J71,2)</f>
        <v>3800</v>
      </c>
      <c r="L71" s="161">
        <v>21</v>
      </c>
      <c r="M71" s="161">
        <f>G71*(1+L71/100)</f>
        <v>0</v>
      </c>
      <c r="N71" s="161">
        <v>0</v>
      </c>
      <c r="O71" s="161">
        <f>ROUND(E71*N71,2)</f>
        <v>0</v>
      </c>
      <c r="P71" s="161">
        <v>0</v>
      </c>
      <c r="Q71" s="161">
        <f>ROUND(E71*P71,2)</f>
        <v>0</v>
      </c>
      <c r="R71" s="161"/>
      <c r="S71" s="161" t="s">
        <v>165</v>
      </c>
      <c r="T71" s="161" t="s">
        <v>166</v>
      </c>
      <c r="U71" s="161">
        <v>0</v>
      </c>
      <c r="V71" s="161">
        <f>ROUND(E71*U71,2)</f>
        <v>0</v>
      </c>
      <c r="W71" s="161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143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ht="33.75" outlineLevel="1" x14ac:dyDescent="0.2">
      <c r="A72" s="159"/>
      <c r="B72" s="160"/>
      <c r="C72" s="257" t="s">
        <v>489</v>
      </c>
      <c r="D72" s="258"/>
      <c r="E72" s="258"/>
      <c r="F72" s="258"/>
      <c r="G72" s="258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52"/>
      <c r="Y72" s="152"/>
      <c r="Z72" s="152"/>
      <c r="AA72" s="152"/>
      <c r="AB72" s="152"/>
      <c r="AC72" s="152"/>
      <c r="AD72" s="152"/>
      <c r="AE72" s="152"/>
      <c r="AF72" s="152"/>
      <c r="AG72" s="152" t="s">
        <v>198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87" t="str">
        <f>C72</f>
        <v>Popis: Ohýbaná pásovina z předkorodované oceli. Pohledový prvek ukončující skladbu chodníku z betonové dlažby, řešící vyrovnání  výškových rozdílů mezi kruhovou plochou okolo kapličky a stávajícími konstrukcemi chodníku a vozovky.</v>
      </c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259" t="s">
        <v>490</v>
      </c>
      <c r="D73" s="260"/>
      <c r="E73" s="260"/>
      <c r="F73" s="260"/>
      <c r="G73" s="260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52"/>
      <c r="Y73" s="152"/>
      <c r="Z73" s="152"/>
      <c r="AA73" s="152"/>
      <c r="AB73" s="152"/>
      <c r="AC73" s="152"/>
      <c r="AD73" s="152"/>
      <c r="AE73" s="152"/>
      <c r="AF73" s="152"/>
      <c r="AG73" s="152" t="s">
        <v>198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59"/>
      <c r="B74" s="160"/>
      <c r="C74" s="259" t="s">
        <v>491</v>
      </c>
      <c r="D74" s="260"/>
      <c r="E74" s="260"/>
      <c r="F74" s="260"/>
      <c r="G74" s="260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52"/>
      <c r="Y74" s="152"/>
      <c r="Z74" s="152"/>
      <c r="AA74" s="152"/>
      <c r="AB74" s="152"/>
      <c r="AC74" s="152"/>
      <c r="AD74" s="152"/>
      <c r="AE74" s="152"/>
      <c r="AF74" s="152"/>
      <c r="AG74" s="152" t="s">
        <v>198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59"/>
      <c r="B75" s="160"/>
      <c r="C75" s="259" t="s">
        <v>505</v>
      </c>
      <c r="D75" s="260"/>
      <c r="E75" s="260"/>
      <c r="F75" s="260"/>
      <c r="G75" s="260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52"/>
      <c r="Y75" s="152"/>
      <c r="Z75" s="152"/>
      <c r="AA75" s="152"/>
      <c r="AB75" s="152"/>
      <c r="AC75" s="152"/>
      <c r="AD75" s="152"/>
      <c r="AE75" s="152"/>
      <c r="AF75" s="152"/>
      <c r="AG75" s="152" t="s">
        <v>198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9"/>
      <c r="B76" s="160"/>
      <c r="C76" s="259" t="s">
        <v>492</v>
      </c>
      <c r="D76" s="260"/>
      <c r="E76" s="260"/>
      <c r="F76" s="260"/>
      <c r="G76" s="260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52"/>
      <c r="Y76" s="152"/>
      <c r="Z76" s="152"/>
      <c r="AA76" s="152"/>
      <c r="AB76" s="152"/>
      <c r="AC76" s="152"/>
      <c r="AD76" s="152"/>
      <c r="AE76" s="152"/>
      <c r="AF76" s="152"/>
      <c r="AG76" s="152" t="s">
        <v>198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75">
        <v>30</v>
      </c>
      <c r="B77" s="176" t="s">
        <v>493</v>
      </c>
      <c r="C77" s="190" t="s">
        <v>494</v>
      </c>
      <c r="D77" s="177" t="s">
        <v>202</v>
      </c>
      <c r="E77" s="178">
        <v>1</v>
      </c>
      <c r="F77" s="179">
        <v>0</v>
      </c>
      <c r="G77" s="180">
        <f>ROUND(E77*F77,2)</f>
        <v>0</v>
      </c>
      <c r="H77" s="162">
        <v>0</v>
      </c>
      <c r="I77" s="161">
        <f>ROUND(E77*H77,2)</f>
        <v>0</v>
      </c>
      <c r="J77" s="162">
        <v>19800</v>
      </c>
      <c r="K77" s="161">
        <f>ROUND(E77*J77,2)</f>
        <v>19800</v>
      </c>
      <c r="L77" s="161">
        <v>21</v>
      </c>
      <c r="M77" s="161">
        <f>G77*(1+L77/100)</f>
        <v>0</v>
      </c>
      <c r="N77" s="161">
        <v>0</v>
      </c>
      <c r="O77" s="161">
        <f>ROUND(E77*N77,2)</f>
        <v>0</v>
      </c>
      <c r="P77" s="161">
        <v>0</v>
      </c>
      <c r="Q77" s="161">
        <f>ROUND(E77*P77,2)</f>
        <v>0</v>
      </c>
      <c r="R77" s="161"/>
      <c r="S77" s="161" t="s">
        <v>165</v>
      </c>
      <c r="T77" s="161" t="s">
        <v>166</v>
      </c>
      <c r="U77" s="161">
        <v>0</v>
      </c>
      <c r="V77" s="161">
        <f>ROUND(E77*U77,2)</f>
        <v>0</v>
      </c>
      <c r="W77" s="161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143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59"/>
      <c r="B78" s="160"/>
      <c r="C78" s="257" t="s">
        <v>495</v>
      </c>
      <c r="D78" s="258"/>
      <c r="E78" s="258"/>
      <c r="F78" s="258"/>
      <c r="G78" s="258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52"/>
      <c r="Y78" s="152"/>
      <c r="Z78" s="152"/>
      <c r="AA78" s="152"/>
      <c r="AB78" s="152"/>
      <c r="AC78" s="152"/>
      <c r="AD78" s="152"/>
      <c r="AE78" s="152"/>
      <c r="AF78" s="152"/>
      <c r="AG78" s="152" t="s">
        <v>198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59"/>
      <c r="B79" s="160"/>
      <c r="C79" s="259" t="s">
        <v>496</v>
      </c>
      <c r="D79" s="260"/>
      <c r="E79" s="260"/>
      <c r="F79" s="260"/>
      <c r="G79" s="260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52"/>
      <c r="Y79" s="152"/>
      <c r="Z79" s="152"/>
      <c r="AA79" s="152"/>
      <c r="AB79" s="152"/>
      <c r="AC79" s="152"/>
      <c r="AD79" s="152"/>
      <c r="AE79" s="152"/>
      <c r="AF79" s="152"/>
      <c r="AG79" s="152" t="s">
        <v>198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59"/>
      <c r="B80" s="160"/>
      <c r="C80" s="259" t="s">
        <v>497</v>
      </c>
      <c r="D80" s="260"/>
      <c r="E80" s="260"/>
      <c r="F80" s="260"/>
      <c r="G80" s="260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52"/>
      <c r="Y80" s="152"/>
      <c r="Z80" s="152"/>
      <c r="AA80" s="152"/>
      <c r="AB80" s="152"/>
      <c r="AC80" s="152"/>
      <c r="AD80" s="152"/>
      <c r="AE80" s="152"/>
      <c r="AF80" s="152"/>
      <c r="AG80" s="152" t="s">
        <v>198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81">
        <v>31</v>
      </c>
      <c r="B81" s="182" t="s">
        <v>317</v>
      </c>
      <c r="C81" s="192" t="s">
        <v>318</v>
      </c>
      <c r="D81" s="183" t="s">
        <v>0</v>
      </c>
      <c r="E81" s="184">
        <v>236</v>
      </c>
      <c r="F81" s="185">
        <v>0</v>
      </c>
      <c r="G81" s="186">
        <f>ROUND(E81*F81,2)</f>
        <v>0</v>
      </c>
      <c r="H81" s="162">
        <v>0</v>
      </c>
      <c r="I81" s="161">
        <f>ROUND(E81*H81,2)</f>
        <v>0</v>
      </c>
      <c r="J81" s="162">
        <v>1.75</v>
      </c>
      <c r="K81" s="161">
        <f>ROUND(E81*J81,2)</f>
        <v>413</v>
      </c>
      <c r="L81" s="161">
        <v>21</v>
      </c>
      <c r="M81" s="161">
        <f>G81*(1+L81/100)</f>
        <v>0</v>
      </c>
      <c r="N81" s="161">
        <v>0</v>
      </c>
      <c r="O81" s="161">
        <f>ROUND(E81*N81,2)</f>
        <v>0</v>
      </c>
      <c r="P81" s="161">
        <v>0</v>
      </c>
      <c r="Q81" s="161">
        <f>ROUND(E81*P81,2)</f>
        <v>0</v>
      </c>
      <c r="R81" s="161"/>
      <c r="S81" s="161" t="s">
        <v>142</v>
      </c>
      <c r="T81" s="161" t="s">
        <v>142</v>
      </c>
      <c r="U81" s="161">
        <v>0</v>
      </c>
      <c r="V81" s="161">
        <f>ROUND(E81*U81,2)</f>
        <v>0</v>
      </c>
      <c r="W81" s="161"/>
      <c r="X81" s="152"/>
      <c r="Y81" s="152"/>
      <c r="Z81" s="152"/>
      <c r="AA81" s="152"/>
      <c r="AB81" s="152"/>
      <c r="AC81" s="152"/>
      <c r="AD81" s="152"/>
      <c r="AE81" s="152"/>
      <c r="AF81" s="152"/>
      <c r="AG81" s="152" t="s">
        <v>275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x14ac:dyDescent="0.2">
      <c r="A82" s="169" t="s">
        <v>137</v>
      </c>
      <c r="B82" s="170" t="s">
        <v>98</v>
      </c>
      <c r="C82" s="189" t="s">
        <v>99</v>
      </c>
      <c r="D82" s="171"/>
      <c r="E82" s="172"/>
      <c r="F82" s="173"/>
      <c r="G82" s="174">
        <f>SUMIF(AG83:AG86,"&lt;&gt;NOR",G83:G86)</f>
        <v>0</v>
      </c>
      <c r="H82" s="168"/>
      <c r="I82" s="168">
        <f>SUM(I83:I86)</f>
        <v>96268.670000000013</v>
      </c>
      <c r="J82" s="168"/>
      <c r="K82" s="168">
        <f>SUM(K83:K86)</f>
        <v>51537.04</v>
      </c>
      <c r="L82" s="168"/>
      <c r="M82" s="168">
        <f>SUM(M83:M86)</f>
        <v>0</v>
      </c>
      <c r="N82" s="168"/>
      <c r="O82" s="168">
        <f>SUM(O83:O86)</f>
        <v>11.23</v>
      </c>
      <c r="P82" s="168"/>
      <c r="Q82" s="168">
        <f>SUM(Q83:Q86)</f>
        <v>0</v>
      </c>
      <c r="R82" s="168"/>
      <c r="S82" s="168"/>
      <c r="T82" s="168"/>
      <c r="U82" s="168"/>
      <c r="V82" s="168">
        <f>SUM(V83:V86)</f>
        <v>117.83</v>
      </c>
      <c r="W82" s="168"/>
      <c r="AG82" t="s">
        <v>138</v>
      </c>
    </row>
    <row r="83" spans="1:60" ht="33.75" outlineLevel="1" x14ac:dyDescent="0.2">
      <c r="A83" s="181">
        <v>32</v>
      </c>
      <c r="B83" s="182" t="s">
        <v>498</v>
      </c>
      <c r="C83" s="192" t="s">
        <v>499</v>
      </c>
      <c r="D83" s="183" t="s">
        <v>157</v>
      </c>
      <c r="E83" s="184">
        <v>53</v>
      </c>
      <c r="F83" s="185">
        <v>0</v>
      </c>
      <c r="G83" s="186">
        <f>ROUND(E83*F83,2)</f>
        <v>0</v>
      </c>
      <c r="H83" s="162">
        <v>284.44</v>
      </c>
      <c r="I83" s="161">
        <f>ROUND(E83*H83,2)</f>
        <v>15075.32</v>
      </c>
      <c r="J83" s="162">
        <v>862.56</v>
      </c>
      <c r="K83" s="161">
        <f>ROUND(E83*J83,2)</f>
        <v>45715.68</v>
      </c>
      <c r="L83" s="161">
        <v>21</v>
      </c>
      <c r="M83" s="161">
        <f>G83*(1+L83/100)</f>
        <v>0</v>
      </c>
      <c r="N83" s="161">
        <v>0.1268</v>
      </c>
      <c r="O83" s="161">
        <f>ROUND(E83*N83,2)</f>
        <v>6.72</v>
      </c>
      <c r="P83" s="161">
        <v>0</v>
      </c>
      <c r="Q83" s="161">
        <f>ROUND(E83*P83,2)</f>
        <v>0</v>
      </c>
      <c r="R83" s="161"/>
      <c r="S83" s="161" t="s">
        <v>142</v>
      </c>
      <c r="T83" s="161" t="s">
        <v>142</v>
      </c>
      <c r="U83" s="161">
        <v>2.2231999999999998</v>
      </c>
      <c r="V83" s="161">
        <f>ROUND(E83*U83,2)</f>
        <v>117.83</v>
      </c>
      <c r="W83" s="161"/>
      <c r="X83" s="152"/>
      <c r="Y83" s="152"/>
      <c r="Z83" s="152"/>
      <c r="AA83" s="152"/>
      <c r="AB83" s="152"/>
      <c r="AC83" s="152"/>
      <c r="AD83" s="152"/>
      <c r="AE83" s="152"/>
      <c r="AF83" s="152"/>
      <c r="AG83" s="152" t="s">
        <v>143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ht="22.5" outlineLevel="1" x14ac:dyDescent="0.2">
      <c r="A84" s="175">
        <v>33</v>
      </c>
      <c r="B84" s="176" t="s">
        <v>500</v>
      </c>
      <c r="C84" s="190" t="s">
        <v>501</v>
      </c>
      <c r="D84" s="177" t="s">
        <v>157</v>
      </c>
      <c r="E84" s="178">
        <v>55.65</v>
      </c>
      <c r="F84" s="179">
        <v>0</v>
      </c>
      <c r="G84" s="180">
        <f>ROUND(E84*F84,2)</f>
        <v>0</v>
      </c>
      <c r="H84" s="162">
        <v>1459</v>
      </c>
      <c r="I84" s="161">
        <f>ROUND(E84*H84,2)</f>
        <v>81193.350000000006</v>
      </c>
      <c r="J84" s="162">
        <v>0</v>
      </c>
      <c r="K84" s="161">
        <f>ROUND(E84*J84,2)</f>
        <v>0</v>
      </c>
      <c r="L84" s="161">
        <v>21</v>
      </c>
      <c r="M84" s="161">
        <f>G84*(1+L84/100)</f>
        <v>0</v>
      </c>
      <c r="N84" s="161">
        <v>8.1000000000000003E-2</v>
      </c>
      <c r="O84" s="161">
        <f>ROUND(E84*N84,2)</f>
        <v>4.51</v>
      </c>
      <c r="P84" s="161">
        <v>0</v>
      </c>
      <c r="Q84" s="161">
        <f>ROUND(E84*P84,2)</f>
        <v>0</v>
      </c>
      <c r="R84" s="161" t="s">
        <v>172</v>
      </c>
      <c r="S84" s="161" t="s">
        <v>142</v>
      </c>
      <c r="T84" s="161" t="s">
        <v>142</v>
      </c>
      <c r="U84" s="161">
        <v>0</v>
      </c>
      <c r="V84" s="161">
        <f>ROUND(E84*U84,2)</f>
        <v>0</v>
      </c>
      <c r="W84" s="161"/>
      <c r="X84" s="152"/>
      <c r="Y84" s="152"/>
      <c r="Z84" s="152"/>
      <c r="AA84" s="152"/>
      <c r="AB84" s="152"/>
      <c r="AC84" s="152"/>
      <c r="AD84" s="152"/>
      <c r="AE84" s="152"/>
      <c r="AF84" s="152"/>
      <c r="AG84" s="152" t="s">
        <v>173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59"/>
      <c r="B85" s="160"/>
      <c r="C85" s="191" t="s">
        <v>502</v>
      </c>
      <c r="D85" s="163"/>
      <c r="E85" s="164">
        <v>55.65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52"/>
      <c r="Y85" s="152"/>
      <c r="Z85" s="152"/>
      <c r="AA85" s="152"/>
      <c r="AB85" s="152"/>
      <c r="AC85" s="152"/>
      <c r="AD85" s="152"/>
      <c r="AE85" s="152"/>
      <c r="AF85" s="152"/>
      <c r="AG85" s="152" t="s">
        <v>145</v>
      </c>
      <c r="AH85" s="152">
        <v>5</v>
      </c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81">
        <v>34</v>
      </c>
      <c r="B86" s="182" t="s">
        <v>503</v>
      </c>
      <c r="C86" s="192" t="s">
        <v>504</v>
      </c>
      <c r="D86" s="183" t="s">
        <v>0</v>
      </c>
      <c r="E86" s="184">
        <v>1419.8434999999999</v>
      </c>
      <c r="F86" s="185">
        <v>0</v>
      </c>
      <c r="G86" s="186">
        <f>ROUND(E86*F86,2)</f>
        <v>0</v>
      </c>
      <c r="H86" s="162">
        <v>0</v>
      </c>
      <c r="I86" s="161">
        <f>ROUND(E86*H86,2)</f>
        <v>0</v>
      </c>
      <c r="J86" s="162">
        <v>4.0999999999999996</v>
      </c>
      <c r="K86" s="161">
        <f>ROUND(E86*J86,2)</f>
        <v>5821.36</v>
      </c>
      <c r="L86" s="161">
        <v>21</v>
      </c>
      <c r="M86" s="161">
        <f>G86*(1+L86/100)</f>
        <v>0</v>
      </c>
      <c r="N86" s="161">
        <v>0</v>
      </c>
      <c r="O86" s="161">
        <f>ROUND(E86*N86,2)</f>
        <v>0</v>
      </c>
      <c r="P86" s="161">
        <v>0</v>
      </c>
      <c r="Q86" s="161">
        <f>ROUND(E86*P86,2)</f>
        <v>0</v>
      </c>
      <c r="R86" s="161"/>
      <c r="S86" s="161" t="s">
        <v>142</v>
      </c>
      <c r="T86" s="161" t="s">
        <v>142</v>
      </c>
      <c r="U86" s="161">
        <v>0</v>
      </c>
      <c r="V86" s="161">
        <f>ROUND(E86*U86,2)</f>
        <v>0</v>
      </c>
      <c r="W86" s="161"/>
      <c r="X86" s="152"/>
      <c r="Y86" s="152"/>
      <c r="Z86" s="152"/>
      <c r="AA86" s="152"/>
      <c r="AB86" s="152"/>
      <c r="AC86" s="152"/>
      <c r="AD86" s="152"/>
      <c r="AE86" s="152"/>
      <c r="AF86" s="152"/>
      <c r="AG86" s="152" t="s">
        <v>275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x14ac:dyDescent="0.2">
      <c r="A87" s="169" t="s">
        <v>137</v>
      </c>
      <c r="B87" s="170" t="s">
        <v>108</v>
      </c>
      <c r="C87" s="189" t="s">
        <v>109</v>
      </c>
      <c r="D87" s="171"/>
      <c r="E87" s="172"/>
      <c r="F87" s="173"/>
      <c r="G87" s="174">
        <f>SUMIF(AG88:AG90,"&lt;&gt;NOR",G88:G90)</f>
        <v>0</v>
      </c>
      <c r="H87" s="168"/>
      <c r="I87" s="168">
        <f>SUM(I88:I90)</f>
        <v>0</v>
      </c>
      <c r="J87" s="168"/>
      <c r="K87" s="168">
        <f>SUM(K88:K90)</f>
        <v>8489.17</v>
      </c>
      <c r="L87" s="168"/>
      <c r="M87" s="168">
        <f>SUM(M88:M90)</f>
        <v>0</v>
      </c>
      <c r="N87" s="168"/>
      <c r="O87" s="168">
        <f>SUM(O88:O90)</f>
        <v>0</v>
      </c>
      <c r="P87" s="168"/>
      <c r="Q87" s="168">
        <f>SUM(Q88:Q90)</f>
        <v>0</v>
      </c>
      <c r="R87" s="168"/>
      <c r="S87" s="168"/>
      <c r="T87" s="168"/>
      <c r="U87" s="168"/>
      <c r="V87" s="168">
        <f>SUM(V88:V90)</f>
        <v>5.61</v>
      </c>
      <c r="W87" s="168"/>
      <c r="AG87" t="s">
        <v>138</v>
      </c>
    </row>
    <row r="88" spans="1:60" outlineLevel="1" x14ac:dyDescent="0.2">
      <c r="A88" s="181">
        <v>35</v>
      </c>
      <c r="B88" s="182" t="s">
        <v>349</v>
      </c>
      <c r="C88" s="192" t="s">
        <v>350</v>
      </c>
      <c r="D88" s="183" t="s">
        <v>274</v>
      </c>
      <c r="E88" s="184">
        <v>11.44093</v>
      </c>
      <c r="F88" s="185">
        <v>0</v>
      </c>
      <c r="G88" s="186">
        <f>ROUND(E88*F88,2)</f>
        <v>0</v>
      </c>
      <c r="H88" s="162">
        <v>0</v>
      </c>
      <c r="I88" s="161">
        <f>ROUND(E88*H88,2)</f>
        <v>0</v>
      </c>
      <c r="J88" s="162">
        <v>177</v>
      </c>
      <c r="K88" s="161">
        <f>ROUND(E88*J88,2)</f>
        <v>2025.04</v>
      </c>
      <c r="L88" s="161">
        <v>21</v>
      </c>
      <c r="M88" s="161">
        <f>G88*(1+L88/100)</f>
        <v>0</v>
      </c>
      <c r="N88" s="161">
        <v>0</v>
      </c>
      <c r="O88" s="161">
        <f>ROUND(E88*N88,2)</f>
        <v>0</v>
      </c>
      <c r="P88" s="161">
        <v>0</v>
      </c>
      <c r="Q88" s="161">
        <f>ROUND(E88*P88,2)</f>
        <v>0</v>
      </c>
      <c r="R88" s="161"/>
      <c r="S88" s="161" t="s">
        <v>142</v>
      </c>
      <c r="T88" s="161" t="s">
        <v>142</v>
      </c>
      <c r="U88" s="161">
        <v>0.49</v>
      </c>
      <c r="V88" s="161">
        <f>ROUND(E88*U88,2)</f>
        <v>5.61</v>
      </c>
      <c r="W88" s="161"/>
      <c r="X88" s="152"/>
      <c r="Y88" s="152"/>
      <c r="Z88" s="152"/>
      <c r="AA88" s="152"/>
      <c r="AB88" s="152"/>
      <c r="AC88" s="152"/>
      <c r="AD88" s="152"/>
      <c r="AE88" s="152"/>
      <c r="AF88" s="152"/>
      <c r="AG88" s="152" t="s">
        <v>351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81">
        <v>36</v>
      </c>
      <c r="B89" s="182" t="s">
        <v>352</v>
      </c>
      <c r="C89" s="192" t="s">
        <v>353</v>
      </c>
      <c r="D89" s="183" t="s">
        <v>274</v>
      </c>
      <c r="E89" s="184">
        <v>217.37766999999999</v>
      </c>
      <c r="F89" s="185">
        <v>0</v>
      </c>
      <c r="G89" s="186">
        <f>ROUND(E89*F89,2)</f>
        <v>0</v>
      </c>
      <c r="H89" s="162">
        <v>0</v>
      </c>
      <c r="I89" s="161">
        <f>ROUND(E89*H89,2)</f>
        <v>0</v>
      </c>
      <c r="J89" s="162">
        <v>15</v>
      </c>
      <c r="K89" s="161">
        <f>ROUND(E89*J89,2)</f>
        <v>3260.67</v>
      </c>
      <c r="L89" s="161">
        <v>21</v>
      </c>
      <c r="M89" s="161">
        <f>G89*(1+L89/100)</f>
        <v>0</v>
      </c>
      <c r="N89" s="161">
        <v>0</v>
      </c>
      <c r="O89" s="161">
        <f>ROUND(E89*N89,2)</f>
        <v>0</v>
      </c>
      <c r="P89" s="161">
        <v>0</v>
      </c>
      <c r="Q89" s="161">
        <f>ROUND(E89*P89,2)</f>
        <v>0</v>
      </c>
      <c r="R89" s="161"/>
      <c r="S89" s="161" t="s">
        <v>142</v>
      </c>
      <c r="T89" s="161" t="s">
        <v>142</v>
      </c>
      <c r="U89" s="161">
        <v>0</v>
      </c>
      <c r="V89" s="161">
        <f>ROUND(E89*U89,2)</f>
        <v>0</v>
      </c>
      <c r="W89" s="161"/>
      <c r="X89" s="152"/>
      <c r="Y89" s="152"/>
      <c r="Z89" s="152"/>
      <c r="AA89" s="152"/>
      <c r="AB89" s="152"/>
      <c r="AC89" s="152"/>
      <c r="AD89" s="152"/>
      <c r="AE89" s="152"/>
      <c r="AF89" s="152"/>
      <c r="AG89" s="152" t="s">
        <v>351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81">
        <v>37</v>
      </c>
      <c r="B90" s="182" t="s">
        <v>354</v>
      </c>
      <c r="C90" s="192" t="s">
        <v>355</v>
      </c>
      <c r="D90" s="183" t="s">
        <v>274</v>
      </c>
      <c r="E90" s="184">
        <v>11.44093</v>
      </c>
      <c r="F90" s="185">
        <v>0</v>
      </c>
      <c r="G90" s="186">
        <f>ROUND(E90*F90,2)</f>
        <v>0</v>
      </c>
      <c r="H90" s="162">
        <v>0</v>
      </c>
      <c r="I90" s="161">
        <f>ROUND(E90*H90,2)</f>
        <v>0</v>
      </c>
      <c r="J90" s="162">
        <v>280</v>
      </c>
      <c r="K90" s="161">
        <f>ROUND(E90*J90,2)</f>
        <v>3203.46</v>
      </c>
      <c r="L90" s="161">
        <v>21</v>
      </c>
      <c r="M90" s="161">
        <f>G90*(1+L90/100)</f>
        <v>0</v>
      </c>
      <c r="N90" s="161">
        <v>0</v>
      </c>
      <c r="O90" s="161">
        <f>ROUND(E90*N90,2)</f>
        <v>0</v>
      </c>
      <c r="P90" s="161">
        <v>0</v>
      </c>
      <c r="Q90" s="161">
        <f>ROUND(E90*P90,2)</f>
        <v>0</v>
      </c>
      <c r="R90" s="161"/>
      <c r="S90" s="161" t="s">
        <v>142</v>
      </c>
      <c r="T90" s="161" t="s">
        <v>142</v>
      </c>
      <c r="U90" s="161">
        <v>0</v>
      </c>
      <c r="V90" s="161">
        <f>ROUND(E90*U90,2)</f>
        <v>0</v>
      </c>
      <c r="W90" s="161"/>
      <c r="X90" s="152"/>
      <c r="Y90" s="152"/>
      <c r="Z90" s="152"/>
      <c r="AA90" s="152"/>
      <c r="AB90" s="152"/>
      <c r="AC90" s="152"/>
      <c r="AD90" s="152"/>
      <c r="AE90" s="152"/>
      <c r="AF90" s="152"/>
      <c r="AG90" s="152" t="s">
        <v>351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x14ac:dyDescent="0.2">
      <c r="A91" s="169" t="s">
        <v>137</v>
      </c>
      <c r="B91" s="170" t="s">
        <v>111</v>
      </c>
      <c r="C91" s="189" t="s">
        <v>28</v>
      </c>
      <c r="D91" s="171"/>
      <c r="E91" s="172"/>
      <c r="F91" s="173"/>
      <c r="G91" s="174">
        <f>SUMIF(AG92:AG93,"&lt;&gt;NOR",G92:G93)</f>
        <v>0</v>
      </c>
      <c r="H91" s="168"/>
      <c r="I91" s="168">
        <f>SUM(I92:I93)</f>
        <v>0</v>
      </c>
      <c r="J91" s="168"/>
      <c r="K91" s="168">
        <f>SUM(K92:K93)</f>
        <v>11167.880000000001</v>
      </c>
      <c r="L91" s="168"/>
      <c r="M91" s="168">
        <f>SUM(M92:M93)</f>
        <v>0</v>
      </c>
      <c r="N91" s="168"/>
      <c r="O91" s="168">
        <f>SUM(O92:O93)</f>
        <v>0</v>
      </c>
      <c r="P91" s="168"/>
      <c r="Q91" s="168">
        <f>SUM(Q92:Q93)</f>
        <v>0</v>
      </c>
      <c r="R91" s="168"/>
      <c r="S91" s="168"/>
      <c r="T91" s="168"/>
      <c r="U91" s="168"/>
      <c r="V91" s="168">
        <f>SUM(V92:V93)</f>
        <v>0</v>
      </c>
      <c r="W91" s="168"/>
      <c r="AG91" t="s">
        <v>138</v>
      </c>
    </row>
    <row r="92" spans="1:60" outlineLevel="1" x14ac:dyDescent="0.2">
      <c r="A92" s="181">
        <v>38</v>
      </c>
      <c r="B92" s="182" t="s">
        <v>356</v>
      </c>
      <c r="C92" s="192" t="s">
        <v>357</v>
      </c>
      <c r="D92" s="183" t="s">
        <v>358</v>
      </c>
      <c r="E92" s="184">
        <v>1</v>
      </c>
      <c r="F92" s="185">
        <v>0</v>
      </c>
      <c r="G92" s="186">
        <f>ROUND(E92*F92,2)</f>
        <v>0</v>
      </c>
      <c r="H92" s="162">
        <v>0</v>
      </c>
      <c r="I92" s="161">
        <f>ROUND(E92*H92,2)</f>
        <v>0</v>
      </c>
      <c r="J92" s="162">
        <v>6091.57</v>
      </c>
      <c r="K92" s="161">
        <f>ROUND(E92*J92,2)</f>
        <v>6091.57</v>
      </c>
      <c r="L92" s="161">
        <v>21</v>
      </c>
      <c r="M92" s="161">
        <f>G92*(1+L92/100)</f>
        <v>0</v>
      </c>
      <c r="N92" s="161">
        <v>0</v>
      </c>
      <c r="O92" s="161">
        <f>ROUND(E92*N92,2)</f>
        <v>0</v>
      </c>
      <c r="P92" s="161">
        <v>0</v>
      </c>
      <c r="Q92" s="161">
        <f>ROUND(E92*P92,2)</f>
        <v>0</v>
      </c>
      <c r="R92" s="161"/>
      <c r="S92" s="161" t="s">
        <v>142</v>
      </c>
      <c r="T92" s="161" t="s">
        <v>166</v>
      </c>
      <c r="U92" s="161">
        <v>0</v>
      </c>
      <c r="V92" s="161">
        <f>ROUND(E92*U92,2)</f>
        <v>0</v>
      </c>
      <c r="W92" s="161"/>
      <c r="X92" s="152"/>
      <c r="Y92" s="152"/>
      <c r="Z92" s="152"/>
      <c r="AA92" s="152"/>
      <c r="AB92" s="152"/>
      <c r="AC92" s="152"/>
      <c r="AD92" s="152"/>
      <c r="AE92" s="152"/>
      <c r="AF92" s="152"/>
      <c r="AG92" s="152" t="s">
        <v>359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75">
        <v>39</v>
      </c>
      <c r="B93" s="176" t="s">
        <v>360</v>
      </c>
      <c r="C93" s="190" t="s">
        <v>361</v>
      </c>
      <c r="D93" s="177" t="s">
        <v>358</v>
      </c>
      <c r="E93" s="178">
        <v>1</v>
      </c>
      <c r="F93" s="179">
        <v>0</v>
      </c>
      <c r="G93" s="180">
        <f>ROUND(E93*F93,2)</f>
        <v>0</v>
      </c>
      <c r="H93" s="162">
        <v>0</v>
      </c>
      <c r="I93" s="161">
        <f>ROUND(E93*H93,2)</f>
        <v>0</v>
      </c>
      <c r="J93" s="162">
        <v>5076.3100000000004</v>
      </c>
      <c r="K93" s="161">
        <f>ROUND(E93*J93,2)</f>
        <v>5076.3100000000004</v>
      </c>
      <c r="L93" s="161">
        <v>21</v>
      </c>
      <c r="M93" s="161">
        <f>G93*(1+L93/100)</f>
        <v>0</v>
      </c>
      <c r="N93" s="161">
        <v>0</v>
      </c>
      <c r="O93" s="161">
        <f>ROUND(E93*N93,2)</f>
        <v>0</v>
      </c>
      <c r="P93" s="161">
        <v>0</v>
      </c>
      <c r="Q93" s="161">
        <f>ROUND(E93*P93,2)</f>
        <v>0</v>
      </c>
      <c r="R93" s="161"/>
      <c r="S93" s="161" t="s">
        <v>142</v>
      </c>
      <c r="T93" s="161" t="s">
        <v>166</v>
      </c>
      <c r="U93" s="161">
        <v>0</v>
      </c>
      <c r="V93" s="161">
        <f>ROUND(E93*U93,2)</f>
        <v>0</v>
      </c>
      <c r="W93" s="161"/>
      <c r="X93" s="152"/>
      <c r="Y93" s="152"/>
      <c r="Z93" s="152"/>
      <c r="AA93" s="152"/>
      <c r="AB93" s="152"/>
      <c r="AC93" s="152"/>
      <c r="AD93" s="152"/>
      <c r="AE93" s="152"/>
      <c r="AF93" s="152"/>
      <c r="AG93" s="152" t="s">
        <v>359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x14ac:dyDescent="0.2">
      <c r="A94" s="5"/>
      <c r="B94" s="6"/>
      <c r="C94" s="194"/>
      <c r="D94" s="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AE94">
        <v>15</v>
      </c>
      <c r="AF94">
        <v>21</v>
      </c>
    </row>
    <row r="95" spans="1:60" x14ac:dyDescent="0.2">
      <c r="A95" s="155"/>
      <c r="B95" s="156" t="s">
        <v>30</v>
      </c>
      <c r="C95" s="195"/>
      <c r="D95" s="157"/>
      <c r="E95" s="158"/>
      <c r="F95" s="158"/>
      <c r="G95" s="188">
        <f>G8+G36+G50+G56+G68+G70+G82+G87+G91</f>
        <v>0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AE95">
        <f>SUMIF(L7:L93,AE94,G7:G93)</f>
        <v>0</v>
      </c>
      <c r="AF95">
        <f>SUMIF(L7:L93,AF94,G7:G93)</f>
        <v>0</v>
      </c>
      <c r="AG95" t="s">
        <v>362</v>
      </c>
    </row>
    <row r="96" spans="1:60" x14ac:dyDescent="0.2">
      <c r="A96" s="5"/>
      <c r="B96" s="6"/>
      <c r="C96" s="194"/>
      <c r="D96" s="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33" x14ac:dyDescent="0.2">
      <c r="A97" s="5"/>
      <c r="B97" s="6"/>
      <c r="C97" s="194"/>
      <c r="D97" s="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33" x14ac:dyDescent="0.2">
      <c r="A98" s="243" t="s">
        <v>363</v>
      </c>
      <c r="B98" s="243"/>
      <c r="C98" s="244"/>
      <c r="D98" s="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33" x14ac:dyDescent="0.2">
      <c r="A99" s="245"/>
      <c r="B99" s="246"/>
      <c r="C99" s="247"/>
      <c r="D99" s="246"/>
      <c r="E99" s="246"/>
      <c r="F99" s="246"/>
      <c r="G99" s="24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AG99" t="s">
        <v>364</v>
      </c>
    </row>
    <row r="100" spans="1:33" x14ac:dyDescent="0.2">
      <c r="A100" s="249"/>
      <c r="B100" s="250"/>
      <c r="C100" s="251"/>
      <c r="D100" s="250"/>
      <c r="E100" s="250"/>
      <c r="F100" s="250"/>
      <c r="G100" s="252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33" x14ac:dyDescent="0.2">
      <c r="A101" s="249"/>
      <c r="B101" s="250"/>
      <c r="C101" s="251"/>
      <c r="D101" s="250"/>
      <c r="E101" s="250"/>
      <c r="F101" s="250"/>
      <c r="G101" s="252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33" x14ac:dyDescent="0.2">
      <c r="A102" s="249"/>
      <c r="B102" s="250"/>
      <c r="C102" s="251"/>
      <c r="D102" s="250"/>
      <c r="E102" s="250"/>
      <c r="F102" s="250"/>
      <c r="G102" s="252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33" x14ac:dyDescent="0.2">
      <c r="A103" s="253"/>
      <c r="B103" s="254"/>
      <c r="C103" s="255"/>
      <c r="D103" s="254"/>
      <c r="E103" s="254"/>
      <c r="F103" s="254"/>
      <c r="G103" s="25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33" x14ac:dyDescent="0.2">
      <c r="A104" s="5"/>
      <c r="B104" s="6"/>
      <c r="C104" s="194"/>
      <c r="D104" s="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33" x14ac:dyDescent="0.2">
      <c r="C105" s="196"/>
      <c r="D105" s="143"/>
      <c r="AG105" t="s">
        <v>368</v>
      </c>
    </row>
    <row r="106" spans="1:33" x14ac:dyDescent="0.2">
      <c r="D106" s="143"/>
    </row>
    <row r="107" spans="1:33" x14ac:dyDescent="0.2">
      <c r="D107" s="143"/>
    </row>
    <row r="108" spans="1:33" x14ac:dyDescent="0.2">
      <c r="D108" s="143"/>
    </row>
    <row r="109" spans="1:33" x14ac:dyDescent="0.2">
      <c r="D109" s="143"/>
    </row>
    <row r="110" spans="1:33" x14ac:dyDescent="0.2">
      <c r="D110" s="143"/>
    </row>
    <row r="111" spans="1:33" x14ac:dyDescent="0.2">
      <c r="D111" s="143"/>
    </row>
    <row r="112" spans="1:33" x14ac:dyDescent="0.2">
      <c r="D112" s="143"/>
    </row>
    <row r="113" spans="4:4" x14ac:dyDescent="0.2">
      <c r="D113" s="143"/>
    </row>
    <row r="114" spans="4:4" x14ac:dyDescent="0.2">
      <c r="D114" s="143"/>
    </row>
    <row r="115" spans="4:4" x14ac:dyDescent="0.2">
      <c r="D115" s="143"/>
    </row>
    <row r="116" spans="4:4" x14ac:dyDescent="0.2">
      <c r="D116" s="143"/>
    </row>
    <row r="117" spans="4:4" x14ac:dyDescent="0.2">
      <c r="D117" s="143"/>
    </row>
    <row r="118" spans="4:4" x14ac:dyDescent="0.2">
      <c r="D118" s="143"/>
    </row>
    <row r="119" spans="4:4" x14ac:dyDescent="0.2">
      <c r="D119" s="143"/>
    </row>
    <row r="120" spans="4:4" x14ac:dyDescent="0.2">
      <c r="D120" s="143"/>
    </row>
    <row r="121" spans="4:4" x14ac:dyDescent="0.2">
      <c r="D121" s="143"/>
    </row>
    <row r="122" spans="4:4" x14ac:dyDescent="0.2">
      <c r="D122" s="143"/>
    </row>
    <row r="123" spans="4:4" x14ac:dyDescent="0.2">
      <c r="D123" s="143"/>
    </row>
    <row r="124" spans="4:4" x14ac:dyDescent="0.2">
      <c r="D124" s="143"/>
    </row>
    <row r="125" spans="4:4" x14ac:dyDescent="0.2">
      <c r="D125" s="143"/>
    </row>
    <row r="126" spans="4:4" x14ac:dyDescent="0.2">
      <c r="D126" s="143"/>
    </row>
    <row r="127" spans="4:4" x14ac:dyDescent="0.2">
      <c r="D127" s="143"/>
    </row>
    <row r="128" spans="4:4" x14ac:dyDescent="0.2">
      <c r="D128" s="143"/>
    </row>
    <row r="129" spans="4:4" x14ac:dyDescent="0.2">
      <c r="D129" s="143"/>
    </row>
    <row r="130" spans="4:4" x14ac:dyDescent="0.2">
      <c r="D130" s="143"/>
    </row>
    <row r="131" spans="4:4" x14ac:dyDescent="0.2">
      <c r="D131" s="143"/>
    </row>
    <row r="132" spans="4:4" x14ac:dyDescent="0.2">
      <c r="D132" s="143"/>
    </row>
    <row r="133" spans="4:4" x14ac:dyDescent="0.2">
      <c r="D133" s="143"/>
    </row>
    <row r="134" spans="4:4" x14ac:dyDescent="0.2">
      <c r="D134" s="143"/>
    </row>
    <row r="135" spans="4:4" x14ac:dyDescent="0.2">
      <c r="D135" s="143"/>
    </row>
    <row r="136" spans="4:4" x14ac:dyDescent="0.2">
      <c r="D136" s="143"/>
    </row>
    <row r="137" spans="4:4" x14ac:dyDescent="0.2">
      <c r="D137" s="143"/>
    </row>
    <row r="138" spans="4:4" x14ac:dyDescent="0.2">
      <c r="D138" s="143"/>
    </row>
    <row r="139" spans="4:4" x14ac:dyDescent="0.2">
      <c r="D139" s="143"/>
    </row>
    <row r="140" spans="4:4" x14ac:dyDescent="0.2">
      <c r="D140" s="143"/>
    </row>
    <row r="141" spans="4:4" x14ac:dyDescent="0.2">
      <c r="D141" s="143"/>
    </row>
    <row r="142" spans="4:4" x14ac:dyDescent="0.2">
      <c r="D142" s="143"/>
    </row>
    <row r="143" spans="4:4" x14ac:dyDescent="0.2">
      <c r="D143" s="143"/>
    </row>
    <row r="144" spans="4:4" x14ac:dyDescent="0.2">
      <c r="D144" s="143"/>
    </row>
    <row r="145" spans="4:4" x14ac:dyDescent="0.2">
      <c r="D145" s="143"/>
    </row>
    <row r="146" spans="4:4" x14ac:dyDescent="0.2">
      <c r="D146" s="143"/>
    </row>
    <row r="147" spans="4:4" x14ac:dyDescent="0.2">
      <c r="D147" s="143"/>
    </row>
    <row r="148" spans="4:4" x14ac:dyDescent="0.2">
      <c r="D148" s="143"/>
    </row>
    <row r="149" spans="4:4" x14ac:dyDescent="0.2">
      <c r="D149" s="143"/>
    </row>
    <row r="150" spans="4:4" x14ac:dyDescent="0.2">
      <c r="D150" s="143"/>
    </row>
    <row r="151" spans="4:4" x14ac:dyDescent="0.2">
      <c r="D151" s="143"/>
    </row>
    <row r="152" spans="4:4" x14ac:dyDescent="0.2">
      <c r="D152" s="143"/>
    </row>
    <row r="153" spans="4:4" x14ac:dyDescent="0.2">
      <c r="D153" s="143"/>
    </row>
    <row r="154" spans="4:4" x14ac:dyDescent="0.2">
      <c r="D154" s="143"/>
    </row>
    <row r="155" spans="4:4" x14ac:dyDescent="0.2">
      <c r="D155" s="143"/>
    </row>
    <row r="156" spans="4:4" x14ac:dyDescent="0.2">
      <c r="D156" s="143"/>
    </row>
    <row r="157" spans="4:4" x14ac:dyDescent="0.2">
      <c r="D157" s="143"/>
    </row>
    <row r="158" spans="4:4" x14ac:dyDescent="0.2">
      <c r="D158" s="143"/>
    </row>
    <row r="159" spans="4:4" x14ac:dyDescent="0.2">
      <c r="D159" s="143"/>
    </row>
    <row r="160" spans="4:4" x14ac:dyDescent="0.2">
      <c r="D160" s="143"/>
    </row>
    <row r="161" spans="4:4" x14ac:dyDescent="0.2">
      <c r="D161" s="143"/>
    </row>
    <row r="162" spans="4:4" x14ac:dyDescent="0.2">
      <c r="D162" s="143"/>
    </row>
    <row r="163" spans="4:4" x14ac:dyDescent="0.2">
      <c r="D163" s="143"/>
    </row>
    <row r="164" spans="4:4" x14ac:dyDescent="0.2">
      <c r="D164" s="143"/>
    </row>
    <row r="165" spans="4:4" x14ac:dyDescent="0.2">
      <c r="D165" s="143"/>
    </row>
    <row r="166" spans="4:4" x14ac:dyDescent="0.2">
      <c r="D166" s="143"/>
    </row>
    <row r="167" spans="4:4" x14ac:dyDescent="0.2">
      <c r="D167" s="143"/>
    </row>
    <row r="168" spans="4:4" x14ac:dyDescent="0.2">
      <c r="D168" s="143"/>
    </row>
    <row r="169" spans="4:4" x14ac:dyDescent="0.2">
      <c r="D169" s="143"/>
    </row>
    <row r="170" spans="4:4" x14ac:dyDescent="0.2">
      <c r="D170" s="143"/>
    </row>
    <row r="171" spans="4:4" x14ac:dyDescent="0.2">
      <c r="D171" s="143"/>
    </row>
    <row r="172" spans="4:4" x14ac:dyDescent="0.2">
      <c r="D172" s="143"/>
    </row>
    <row r="173" spans="4:4" x14ac:dyDescent="0.2">
      <c r="D173" s="143"/>
    </row>
    <row r="174" spans="4:4" x14ac:dyDescent="0.2">
      <c r="D174" s="143"/>
    </row>
    <row r="175" spans="4:4" x14ac:dyDescent="0.2">
      <c r="D175" s="143"/>
    </row>
    <row r="176" spans="4:4" x14ac:dyDescent="0.2">
      <c r="D176" s="143"/>
    </row>
    <row r="177" spans="4:4" x14ac:dyDescent="0.2">
      <c r="D177" s="143"/>
    </row>
    <row r="178" spans="4:4" x14ac:dyDescent="0.2">
      <c r="D178" s="143"/>
    </row>
    <row r="179" spans="4:4" x14ac:dyDescent="0.2">
      <c r="D179" s="143"/>
    </row>
    <row r="180" spans="4:4" x14ac:dyDescent="0.2">
      <c r="D180" s="143"/>
    </row>
    <row r="181" spans="4:4" x14ac:dyDescent="0.2">
      <c r="D181" s="143"/>
    </row>
    <row r="182" spans="4:4" x14ac:dyDescent="0.2">
      <c r="D182" s="143"/>
    </row>
    <row r="183" spans="4:4" x14ac:dyDescent="0.2">
      <c r="D183" s="143"/>
    </row>
    <row r="184" spans="4:4" x14ac:dyDescent="0.2">
      <c r="D184" s="143"/>
    </row>
    <row r="185" spans="4:4" x14ac:dyDescent="0.2">
      <c r="D185" s="143"/>
    </row>
    <row r="186" spans="4:4" x14ac:dyDescent="0.2">
      <c r="D186" s="143"/>
    </row>
    <row r="187" spans="4:4" x14ac:dyDescent="0.2">
      <c r="D187" s="143"/>
    </row>
    <row r="188" spans="4:4" x14ac:dyDescent="0.2">
      <c r="D188" s="143"/>
    </row>
    <row r="189" spans="4:4" x14ac:dyDescent="0.2">
      <c r="D189" s="143"/>
    </row>
    <row r="190" spans="4:4" x14ac:dyDescent="0.2">
      <c r="D190" s="143"/>
    </row>
    <row r="191" spans="4:4" x14ac:dyDescent="0.2">
      <c r="D191" s="143"/>
    </row>
    <row r="192" spans="4:4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mergeCells count="14">
    <mergeCell ref="A1:G1"/>
    <mergeCell ref="C2:G2"/>
    <mergeCell ref="C3:G3"/>
    <mergeCell ref="C4:G4"/>
    <mergeCell ref="A98:C98"/>
    <mergeCell ref="A99:G103"/>
    <mergeCell ref="C72:G72"/>
    <mergeCell ref="C73:G73"/>
    <mergeCell ref="C74:G74"/>
    <mergeCell ref="C75:G75"/>
    <mergeCell ref="C76:G76"/>
    <mergeCell ref="C78:G78"/>
    <mergeCell ref="C79:G79"/>
    <mergeCell ref="C80:G8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P10" sqref="AP10"/>
    </sheetView>
  </sheetViews>
  <sheetFormatPr defaultRowHeight="12.75" outlineLevelRow="1" x14ac:dyDescent="0.2"/>
  <cols>
    <col min="1" max="1" width="3.42578125" customWidth="1"/>
    <col min="2" max="2" width="12.5703125" style="91" customWidth="1"/>
    <col min="3" max="3" width="38.28515625" style="9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1" t="s">
        <v>6</v>
      </c>
      <c r="B1" s="261"/>
      <c r="C1" s="261"/>
      <c r="D1" s="261"/>
      <c r="E1" s="261"/>
      <c r="F1" s="261"/>
      <c r="G1" s="261"/>
      <c r="AG1" t="s">
        <v>113</v>
      </c>
    </row>
    <row r="2" spans="1:60" ht="24.95" customHeight="1" x14ac:dyDescent="0.2">
      <c r="A2" s="144" t="s">
        <v>7</v>
      </c>
      <c r="B2" s="75" t="s">
        <v>41</v>
      </c>
      <c r="C2" s="262" t="s">
        <v>530</v>
      </c>
      <c r="D2" s="263"/>
      <c r="E2" s="263"/>
      <c r="F2" s="263"/>
      <c r="G2" s="264"/>
      <c r="AG2" t="s">
        <v>114</v>
      </c>
    </row>
    <row r="3" spans="1:60" ht="24.95" customHeight="1" x14ac:dyDescent="0.2">
      <c r="A3" s="144" t="s">
        <v>8</v>
      </c>
      <c r="B3" s="75" t="s">
        <v>57</v>
      </c>
      <c r="C3" s="262" t="s">
        <v>58</v>
      </c>
      <c r="D3" s="263"/>
      <c r="E3" s="263"/>
      <c r="F3" s="263"/>
      <c r="G3" s="264"/>
      <c r="AC3" s="91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51</v>
      </c>
      <c r="C4" s="265" t="s">
        <v>59</v>
      </c>
      <c r="D4" s="266"/>
      <c r="E4" s="266"/>
      <c r="F4" s="266"/>
      <c r="G4" s="267"/>
      <c r="AG4" t="s">
        <v>116</v>
      </c>
    </row>
    <row r="5" spans="1:60" x14ac:dyDescent="0.2">
      <c r="D5" s="143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30</v>
      </c>
      <c r="H6" s="151" t="s">
        <v>31</v>
      </c>
      <c r="I6" s="151" t="s">
        <v>123</v>
      </c>
      <c r="J6" s="151" t="s">
        <v>32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9" t="s">
        <v>137</v>
      </c>
      <c r="B8" s="170" t="s">
        <v>64</v>
      </c>
      <c r="C8" s="189" t="s">
        <v>65</v>
      </c>
      <c r="D8" s="171"/>
      <c r="E8" s="172"/>
      <c r="F8" s="173"/>
      <c r="G8" s="174">
        <f>SUMIF(AG9:AG28,"&lt;&gt;NOR",G9:G28)</f>
        <v>0</v>
      </c>
      <c r="H8" s="168"/>
      <c r="I8" s="168">
        <f>SUM(I9:I28)</f>
        <v>17379.82</v>
      </c>
      <c r="J8" s="168"/>
      <c r="K8" s="168">
        <f>SUM(K9:K28)</f>
        <v>17.260000000000002</v>
      </c>
      <c r="L8" s="168"/>
      <c r="M8" s="168">
        <f>SUM(M9:M28)</f>
        <v>0</v>
      </c>
      <c r="N8" s="168"/>
      <c r="O8" s="168">
        <f>SUM(O9:O28)</f>
        <v>0.35</v>
      </c>
      <c r="P8" s="168"/>
      <c r="Q8" s="168">
        <f>SUM(Q9:Q28)</f>
        <v>0</v>
      </c>
      <c r="R8" s="168"/>
      <c r="S8" s="168"/>
      <c r="T8" s="168"/>
      <c r="U8" s="168"/>
      <c r="V8" s="168">
        <f>SUM(V9:V28)</f>
        <v>0.06</v>
      </c>
      <c r="W8" s="168"/>
      <c r="AG8" t="s">
        <v>138</v>
      </c>
    </row>
    <row r="9" spans="1:60" outlineLevel="1" x14ac:dyDescent="0.2">
      <c r="A9" s="175">
        <v>1</v>
      </c>
      <c r="B9" s="176" t="s">
        <v>506</v>
      </c>
      <c r="C9" s="190" t="s">
        <v>507</v>
      </c>
      <c r="D9" s="177" t="s">
        <v>157</v>
      </c>
      <c r="E9" s="178">
        <v>0.4</v>
      </c>
      <c r="F9" s="179">
        <v>0</v>
      </c>
      <c r="G9" s="180">
        <f>ROUND(E9*F9,2)</f>
        <v>0</v>
      </c>
      <c r="H9" s="162">
        <v>0</v>
      </c>
      <c r="I9" s="161">
        <f>ROUND(E9*H9,2)</f>
        <v>0</v>
      </c>
      <c r="J9" s="162">
        <v>43.3</v>
      </c>
      <c r="K9" s="161">
        <f>ROUND(E9*J9,2)</f>
        <v>17.32</v>
      </c>
      <c r="L9" s="161">
        <v>21</v>
      </c>
      <c r="M9" s="161">
        <f>G9*(1+L9/100)</f>
        <v>0</v>
      </c>
      <c r="N9" s="161">
        <v>0</v>
      </c>
      <c r="O9" s="161">
        <f>ROUND(E9*N9,2)</f>
        <v>0</v>
      </c>
      <c r="P9" s="161">
        <v>0</v>
      </c>
      <c r="Q9" s="161">
        <f>ROUND(E9*P9,2)</f>
        <v>0</v>
      </c>
      <c r="R9" s="161"/>
      <c r="S9" s="161" t="s">
        <v>142</v>
      </c>
      <c r="T9" s="161" t="s">
        <v>142</v>
      </c>
      <c r="U9" s="161">
        <v>0.16</v>
      </c>
      <c r="V9" s="161">
        <f>ROUND(E9*U9,2)</f>
        <v>0.06</v>
      </c>
      <c r="W9" s="161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9"/>
      <c r="B10" s="160"/>
      <c r="C10" s="191" t="s">
        <v>508</v>
      </c>
      <c r="D10" s="163"/>
      <c r="E10" s="164">
        <v>0.4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145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75">
        <v>2</v>
      </c>
      <c r="B11" s="176" t="s">
        <v>509</v>
      </c>
      <c r="C11" s="190" t="s">
        <v>510</v>
      </c>
      <c r="D11" s="177" t="s">
        <v>202</v>
      </c>
      <c r="E11" s="178">
        <v>2</v>
      </c>
      <c r="F11" s="179">
        <v>0</v>
      </c>
      <c r="G11" s="180">
        <f>ROUND(E11*F11,2)</f>
        <v>0</v>
      </c>
      <c r="H11" s="162">
        <v>3585.03</v>
      </c>
      <c r="I11" s="161">
        <f>ROUND(E11*H11,2)</f>
        <v>7170.06</v>
      </c>
      <c r="J11" s="162">
        <v>-0.03</v>
      </c>
      <c r="K11" s="161">
        <f>ROUND(E11*J11,2)</f>
        <v>-0.06</v>
      </c>
      <c r="L11" s="161">
        <v>21</v>
      </c>
      <c r="M11" s="161">
        <f>G11*(1+L11/100)</f>
        <v>0</v>
      </c>
      <c r="N11" s="161">
        <v>2.758E-2</v>
      </c>
      <c r="O11" s="161">
        <f>ROUND(E11*N11,2)</f>
        <v>0.06</v>
      </c>
      <c r="P11" s="161">
        <v>0</v>
      </c>
      <c r="Q11" s="161">
        <f>ROUND(E11*P11,2)</f>
        <v>0</v>
      </c>
      <c r="R11" s="161"/>
      <c r="S11" s="161" t="s">
        <v>165</v>
      </c>
      <c r="T11" s="161" t="s">
        <v>166</v>
      </c>
      <c r="U11" s="161">
        <v>0</v>
      </c>
      <c r="V11" s="161">
        <f>ROUND(E11*U11,2)</f>
        <v>0</v>
      </c>
      <c r="W11" s="161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143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59"/>
      <c r="B12" s="160"/>
      <c r="C12" s="193" t="s">
        <v>286</v>
      </c>
      <c r="D12" s="165"/>
      <c r="E12" s="166"/>
      <c r="F12" s="167"/>
      <c r="G12" s="167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198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9"/>
      <c r="B13" s="160"/>
      <c r="C13" s="259" t="s">
        <v>525</v>
      </c>
      <c r="D13" s="260"/>
      <c r="E13" s="260"/>
      <c r="F13" s="260"/>
      <c r="G13" s="260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198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59"/>
      <c r="B14" s="160"/>
      <c r="C14" s="259" t="s">
        <v>526</v>
      </c>
      <c r="D14" s="260"/>
      <c r="E14" s="260"/>
      <c r="F14" s="260"/>
      <c r="G14" s="260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198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9"/>
      <c r="B15" s="160"/>
      <c r="C15" s="259" t="s">
        <v>511</v>
      </c>
      <c r="D15" s="260"/>
      <c r="E15" s="260"/>
      <c r="F15" s="260"/>
      <c r="G15" s="260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198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9"/>
      <c r="B16" s="160"/>
      <c r="C16" s="259" t="s">
        <v>512</v>
      </c>
      <c r="D16" s="260"/>
      <c r="E16" s="260"/>
      <c r="F16" s="260"/>
      <c r="G16" s="260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198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259" t="s">
        <v>527</v>
      </c>
      <c r="D17" s="260"/>
      <c r="E17" s="260"/>
      <c r="F17" s="260"/>
      <c r="G17" s="260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198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59"/>
      <c r="B18" s="160"/>
      <c r="C18" s="259" t="s">
        <v>513</v>
      </c>
      <c r="D18" s="260"/>
      <c r="E18" s="260"/>
      <c r="F18" s="260"/>
      <c r="G18" s="260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198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59"/>
      <c r="B19" s="160"/>
      <c r="C19" s="259" t="s">
        <v>514</v>
      </c>
      <c r="D19" s="260"/>
      <c r="E19" s="260"/>
      <c r="F19" s="260"/>
      <c r="G19" s="260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198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9"/>
      <c r="B20" s="160"/>
      <c r="C20" s="259" t="s">
        <v>515</v>
      </c>
      <c r="D20" s="260"/>
      <c r="E20" s="260"/>
      <c r="F20" s="260"/>
      <c r="G20" s="260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198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93" t="s">
        <v>286</v>
      </c>
      <c r="D21" s="165"/>
      <c r="E21" s="166"/>
      <c r="F21" s="167"/>
      <c r="G21" s="167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198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259" t="s">
        <v>516</v>
      </c>
      <c r="D22" s="260"/>
      <c r="E22" s="260"/>
      <c r="F22" s="260"/>
      <c r="G22" s="260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198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9"/>
      <c r="B23" s="160"/>
      <c r="C23" s="259" t="s">
        <v>528</v>
      </c>
      <c r="D23" s="260"/>
      <c r="E23" s="260"/>
      <c r="F23" s="260"/>
      <c r="G23" s="260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198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9"/>
      <c r="B24" s="160"/>
      <c r="C24" s="259" t="s">
        <v>529</v>
      </c>
      <c r="D24" s="260"/>
      <c r="E24" s="260"/>
      <c r="F24" s="260"/>
      <c r="G24" s="260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198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ht="78.75" outlineLevel="1" x14ac:dyDescent="0.2">
      <c r="A25" s="159"/>
      <c r="B25" s="160"/>
      <c r="C25" s="259" t="s">
        <v>517</v>
      </c>
      <c r="D25" s="260"/>
      <c r="E25" s="260"/>
      <c r="F25" s="260"/>
      <c r="G25" s="260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198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87" t="str">
        <f>C25</f>
        <v>Zdroj a kvalita použité katrované zeminy s kompostem bude před realizací ověřena agrochemickým rozborem a bude následně odsouhlasena. Zemina bude před použitím případně vhodně upravena dle výsledků rozboru. Parametry pěstebních substrátů a zemin dle ČSN 83 9011. Zrnitostní složení – jílovitá frakce (0,002mm) 3%, prachovitá frakce (0,002-0,063mm) 18%, písčitá frakce (0,063-2,0mm) 36%, štěrkovitá frakce (2,0-63,0mm) 43%. Vrchní vrstva substrátu musí obsahovat 5 % organických látek. Zásoby živin budou doplněny dávkou 1 kg/m3 hnojivem Osmocote Plus s dobou působení 12-14 měsíců.</v>
      </c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81">
        <v>3</v>
      </c>
      <c r="B26" s="182" t="s">
        <v>518</v>
      </c>
      <c r="C26" s="192" t="s">
        <v>519</v>
      </c>
      <c r="D26" s="183" t="s">
        <v>202</v>
      </c>
      <c r="E26" s="184">
        <v>2</v>
      </c>
      <c r="F26" s="185">
        <v>0</v>
      </c>
      <c r="G26" s="186">
        <f>ROUND(E26*F26,2)</f>
        <v>0</v>
      </c>
      <c r="H26" s="162">
        <v>4950</v>
      </c>
      <c r="I26" s="161">
        <f>ROUND(E26*H26,2)</f>
        <v>9900</v>
      </c>
      <c r="J26" s="162">
        <v>0</v>
      </c>
      <c r="K26" s="161">
        <f>ROUND(E26*J26,2)</f>
        <v>0</v>
      </c>
      <c r="L26" s="161">
        <v>21</v>
      </c>
      <c r="M26" s="161">
        <f>G26*(1+L26/100)</f>
        <v>0</v>
      </c>
      <c r="N26" s="161">
        <v>1.4999999999999999E-2</v>
      </c>
      <c r="O26" s="161">
        <f>ROUND(E26*N26,2)</f>
        <v>0.03</v>
      </c>
      <c r="P26" s="161">
        <v>0</v>
      </c>
      <c r="Q26" s="161">
        <f>ROUND(E26*P26,2)</f>
        <v>0</v>
      </c>
      <c r="R26" s="161"/>
      <c r="S26" s="161" t="s">
        <v>165</v>
      </c>
      <c r="T26" s="161" t="s">
        <v>166</v>
      </c>
      <c r="U26" s="161">
        <v>0</v>
      </c>
      <c r="V26" s="161">
        <f>ROUND(E26*U26,2)</f>
        <v>0</v>
      </c>
      <c r="W26" s="161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173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75">
        <v>4</v>
      </c>
      <c r="B27" s="176" t="s">
        <v>520</v>
      </c>
      <c r="C27" s="190" t="s">
        <v>521</v>
      </c>
      <c r="D27" s="177" t="s">
        <v>141</v>
      </c>
      <c r="E27" s="178">
        <v>0.44</v>
      </c>
      <c r="F27" s="179">
        <v>0</v>
      </c>
      <c r="G27" s="180">
        <f>ROUND(E27*F27,2)</f>
        <v>0</v>
      </c>
      <c r="H27" s="162">
        <v>704</v>
      </c>
      <c r="I27" s="161">
        <f>ROUND(E27*H27,2)</f>
        <v>309.76</v>
      </c>
      <c r="J27" s="162">
        <v>0</v>
      </c>
      <c r="K27" s="161">
        <f>ROUND(E27*J27,2)</f>
        <v>0</v>
      </c>
      <c r="L27" s="161">
        <v>21</v>
      </c>
      <c r="M27" s="161">
        <f>G27*(1+L27/100)</f>
        <v>0</v>
      </c>
      <c r="N27" s="161">
        <v>0.6</v>
      </c>
      <c r="O27" s="161">
        <f>ROUND(E27*N27,2)</f>
        <v>0.26</v>
      </c>
      <c r="P27" s="161">
        <v>0</v>
      </c>
      <c r="Q27" s="161">
        <f>ROUND(E27*P27,2)</f>
        <v>0</v>
      </c>
      <c r="R27" s="161" t="s">
        <v>172</v>
      </c>
      <c r="S27" s="161" t="s">
        <v>142</v>
      </c>
      <c r="T27" s="161" t="s">
        <v>142</v>
      </c>
      <c r="U27" s="161">
        <v>0</v>
      </c>
      <c r="V27" s="161">
        <f>ROUND(E27*U27,2)</f>
        <v>0</v>
      </c>
      <c r="W27" s="161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173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59"/>
      <c r="B28" s="160"/>
      <c r="C28" s="191" t="s">
        <v>522</v>
      </c>
      <c r="D28" s="163"/>
      <c r="E28" s="164">
        <v>0.44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52"/>
      <c r="Y28" s="152"/>
      <c r="Z28" s="152"/>
      <c r="AA28" s="152"/>
      <c r="AB28" s="152"/>
      <c r="AC28" s="152"/>
      <c r="AD28" s="152"/>
      <c r="AE28" s="152"/>
      <c r="AF28" s="152"/>
      <c r="AG28" s="152" t="s">
        <v>145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x14ac:dyDescent="0.2">
      <c r="A29" s="169" t="s">
        <v>137</v>
      </c>
      <c r="B29" s="170" t="s">
        <v>86</v>
      </c>
      <c r="C29" s="189" t="s">
        <v>87</v>
      </c>
      <c r="D29" s="171"/>
      <c r="E29" s="172"/>
      <c r="F29" s="173"/>
      <c r="G29" s="174">
        <f>SUMIF(AG30:AG30,"&lt;&gt;NOR",G30:G30)</f>
        <v>0</v>
      </c>
      <c r="H29" s="168"/>
      <c r="I29" s="168">
        <f>SUM(I30:I30)</f>
        <v>0</v>
      </c>
      <c r="J29" s="168"/>
      <c r="K29" s="168">
        <f>SUM(K30:K30)</f>
        <v>267.45999999999998</v>
      </c>
      <c r="L29" s="168"/>
      <c r="M29" s="168">
        <f>SUM(M30:M30)</f>
        <v>0</v>
      </c>
      <c r="N29" s="168"/>
      <c r="O29" s="168">
        <f>SUM(O30:O30)</f>
        <v>0</v>
      </c>
      <c r="P29" s="168"/>
      <c r="Q29" s="168">
        <f>SUM(Q30:Q30)</f>
        <v>0</v>
      </c>
      <c r="R29" s="168"/>
      <c r="S29" s="168"/>
      <c r="T29" s="168"/>
      <c r="U29" s="168"/>
      <c r="V29" s="168">
        <f>SUM(V30:V30)</f>
        <v>0.67</v>
      </c>
      <c r="W29" s="168"/>
      <c r="AG29" t="s">
        <v>138</v>
      </c>
    </row>
    <row r="30" spans="1:60" outlineLevel="1" x14ac:dyDescent="0.2">
      <c r="A30" s="175">
        <v>5</v>
      </c>
      <c r="B30" s="176" t="s">
        <v>523</v>
      </c>
      <c r="C30" s="190" t="s">
        <v>524</v>
      </c>
      <c r="D30" s="177" t="s">
        <v>274</v>
      </c>
      <c r="E30" s="178">
        <v>0.34916000000000003</v>
      </c>
      <c r="F30" s="179">
        <v>0</v>
      </c>
      <c r="G30" s="180">
        <f>ROUND(E30*F30,2)</f>
        <v>0</v>
      </c>
      <c r="H30" s="162">
        <v>0</v>
      </c>
      <c r="I30" s="161">
        <f>ROUND(E30*H30,2)</f>
        <v>0</v>
      </c>
      <c r="J30" s="162">
        <v>766</v>
      </c>
      <c r="K30" s="161">
        <f>ROUND(E30*J30,2)</f>
        <v>267.45999999999998</v>
      </c>
      <c r="L30" s="161">
        <v>21</v>
      </c>
      <c r="M30" s="161">
        <f>G30*(1+L30/100)</f>
        <v>0</v>
      </c>
      <c r="N30" s="161">
        <v>0</v>
      </c>
      <c r="O30" s="161">
        <f>ROUND(E30*N30,2)</f>
        <v>0</v>
      </c>
      <c r="P30" s="161">
        <v>0</v>
      </c>
      <c r="Q30" s="161">
        <f>ROUND(E30*P30,2)</f>
        <v>0</v>
      </c>
      <c r="R30" s="161"/>
      <c r="S30" s="161" t="s">
        <v>142</v>
      </c>
      <c r="T30" s="161" t="s">
        <v>142</v>
      </c>
      <c r="U30" s="161">
        <v>1.925</v>
      </c>
      <c r="V30" s="161">
        <f>ROUND(E30*U30,2)</f>
        <v>0.67</v>
      </c>
      <c r="W30" s="161"/>
      <c r="X30" s="152"/>
      <c r="Y30" s="152"/>
      <c r="Z30" s="152"/>
      <c r="AA30" s="152"/>
      <c r="AB30" s="152"/>
      <c r="AC30" s="152"/>
      <c r="AD30" s="152"/>
      <c r="AE30" s="152"/>
      <c r="AF30" s="152"/>
      <c r="AG30" s="152" t="s">
        <v>275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">
      <c r="A31" s="5"/>
      <c r="B31" s="6"/>
      <c r="C31" s="194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AE31">
        <v>15</v>
      </c>
      <c r="AF31">
        <v>21</v>
      </c>
    </row>
    <row r="32" spans="1:60" x14ac:dyDescent="0.2">
      <c r="A32" s="155"/>
      <c r="B32" s="156" t="s">
        <v>30</v>
      </c>
      <c r="C32" s="195"/>
      <c r="D32" s="157"/>
      <c r="E32" s="158"/>
      <c r="F32" s="158"/>
      <c r="G32" s="188">
        <f>G8+G29</f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AE32">
        <f>SUMIF(L7:L30,AE31,G7:G30)</f>
        <v>0</v>
      </c>
      <c r="AF32">
        <f>SUMIF(L7:L30,AF31,G7:G30)</f>
        <v>0</v>
      </c>
      <c r="AG32" t="s">
        <v>362</v>
      </c>
    </row>
    <row r="33" spans="1:33" x14ac:dyDescent="0.2">
      <c r="A33" s="5"/>
      <c r="B33" s="6"/>
      <c r="C33" s="194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33" x14ac:dyDescent="0.2">
      <c r="A34" s="5"/>
      <c r="B34" s="6"/>
      <c r="C34" s="194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33" x14ac:dyDescent="0.2">
      <c r="A35" s="243" t="s">
        <v>363</v>
      </c>
      <c r="B35" s="243"/>
      <c r="C35" s="244"/>
      <c r="D35" s="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3" x14ac:dyDescent="0.2">
      <c r="A36" s="245"/>
      <c r="B36" s="246"/>
      <c r="C36" s="247"/>
      <c r="D36" s="246"/>
      <c r="E36" s="246"/>
      <c r="F36" s="246"/>
      <c r="G36" s="24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G36" t="s">
        <v>364</v>
      </c>
    </row>
    <row r="37" spans="1:33" x14ac:dyDescent="0.2">
      <c r="A37" s="249"/>
      <c r="B37" s="250"/>
      <c r="C37" s="251"/>
      <c r="D37" s="250"/>
      <c r="E37" s="250"/>
      <c r="F37" s="250"/>
      <c r="G37" s="252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33" x14ac:dyDescent="0.2">
      <c r="A38" s="249"/>
      <c r="B38" s="250"/>
      <c r="C38" s="251"/>
      <c r="D38" s="250"/>
      <c r="E38" s="250"/>
      <c r="F38" s="250"/>
      <c r="G38" s="252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33" x14ac:dyDescent="0.2">
      <c r="A39" s="249"/>
      <c r="B39" s="250"/>
      <c r="C39" s="251"/>
      <c r="D39" s="250"/>
      <c r="E39" s="250"/>
      <c r="F39" s="250"/>
      <c r="G39" s="252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33" x14ac:dyDescent="0.2">
      <c r="A40" s="253"/>
      <c r="B40" s="254"/>
      <c r="C40" s="255"/>
      <c r="D40" s="254"/>
      <c r="E40" s="254"/>
      <c r="F40" s="254"/>
      <c r="G40" s="25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33" x14ac:dyDescent="0.2">
      <c r="A41" s="5"/>
      <c r="B41" s="6"/>
      <c r="C41" s="194"/>
      <c r="D41" s="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33" x14ac:dyDescent="0.2">
      <c r="C42" s="196"/>
      <c r="D42" s="143"/>
      <c r="AG42" t="s">
        <v>368</v>
      </c>
    </row>
    <row r="43" spans="1:33" x14ac:dyDescent="0.2">
      <c r="D43" s="143"/>
    </row>
    <row r="44" spans="1:33" x14ac:dyDescent="0.2">
      <c r="D44" s="143"/>
    </row>
    <row r="45" spans="1:33" x14ac:dyDescent="0.2">
      <c r="D45" s="143"/>
    </row>
    <row r="46" spans="1:33" x14ac:dyDescent="0.2">
      <c r="D46" s="143"/>
    </row>
    <row r="47" spans="1:33" x14ac:dyDescent="0.2">
      <c r="D47" s="143"/>
    </row>
    <row r="48" spans="1:33" x14ac:dyDescent="0.2">
      <c r="D48" s="143"/>
    </row>
    <row r="49" spans="4:4" x14ac:dyDescent="0.2">
      <c r="D49" s="143"/>
    </row>
    <row r="50" spans="4:4" x14ac:dyDescent="0.2">
      <c r="D50" s="143"/>
    </row>
    <row r="51" spans="4:4" x14ac:dyDescent="0.2">
      <c r="D51" s="143"/>
    </row>
    <row r="52" spans="4:4" x14ac:dyDescent="0.2">
      <c r="D52" s="143"/>
    </row>
    <row r="53" spans="4:4" x14ac:dyDescent="0.2">
      <c r="D53" s="143"/>
    </row>
    <row r="54" spans="4:4" x14ac:dyDescent="0.2">
      <c r="D54" s="143"/>
    </row>
    <row r="55" spans="4:4" x14ac:dyDescent="0.2">
      <c r="D55" s="143"/>
    </row>
    <row r="56" spans="4:4" x14ac:dyDescent="0.2">
      <c r="D56" s="143"/>
    </row>
    <row r="57" spans="4:4" x14ac:dyDescent="0.2">
      <c r="D57" s="143"/>
    </row>
    <row r="58" spans="4:4" x14ac:dyDescent="0.2">
      <c r="D58" s="143"/>
    </row>
    <row r="59" spans="4:4" x14ac:dyDescent="0.2">
      <c r="D59" s="143"/>
    </row>
    <row r="60" spans="4:4" x14ac:dyDescent="0.2">
      <c r="D60" s="143"/>
    </row>
    <row r="61" spans="4:4" x14ac:dyDescent="0.2">
      <c r="D61" s="143"/>
    </row>
    <row r="62" spans="4:4" x14ac:dyDescent="0.2">
      <c r="D62" s="143"/>
    </row>
    <row r="63" spans="4:4" x14ac:dyDescent="0.2">
      <c r="D63" s="143"/>
    </row>
    <row r="64" spans="4:4" x14ac:dyDescent="0.2">
      <c r="D64" s="143"/>
    </row>
    <row r="65" spans="4:4" x14ac:dyDescent="0.2">
      <c r="D65" s="143"/>
    </row>
    <row r="66" spans="4:4" x14ac:dyDescent="0.2">
      <c r="D66" s="143"/>
    </row>
    <row r="67" spans="4:4" x14ac:dyDescent="0.2">
      <c r="D67" s="143"/>
    </row>
    <row r="68" spans="4:4" x14ac:dyDescent="0.2">
      <c r="D68" s="143"/>
    </row>
    <row r="69" spans="4:4" x14ac:dyDescent="0.2">
      <c r="D69" s="143"/>
    </row>
    <row r="70" spans="4:4" x14ac:dyDescent="0.2">
      <c r="D70" s="143"/>
    </row>
    <row r="71" spans="4:4" x14ac:dyDescent="0.2">
      <c r="D71" s="143"/>
    </row>
    <row r="72" spans="4:4" x14ac:dyDescent="0.2">
      <c r="D72" s="143"/>
    </row>
    <row r="73" spans="4:4" x14ac:dyDescent="0.2">
      <c r="D73" s="143"/>
    </row>
    <row r="74" spans="4:4" x14ac:dyDescent="0.2">
      <c r="D74" s="143"/>
    </row>
    <row r="75" spans="4:4" x14ac:dyDescent="0.2">
      <c r="D75" s="143"/>
    </row>
    <row r="76" spans="4:4" x14ac:dyDescent="0.2">
      <c r="D76" s="143"/>
    </row>
    <row r="77" spans="4:4" x14ac:dyDescent="0.2">
      <c r="D77" s="143"/>
    </row>
    <row r="78" spans="4:4" x14ac:dyDescent="0.2">
      <c r="D78" s="143"/>
    </row>
    <row r="79" spans="4:4" x14ac:dyDescent="0.2">
      <c r="D79" s="143"/>
    </row>
    <row r="80" spans="4:4" x14ac:dyDescent="0.2">
      <c r="D80" s="143"/>
    </row>
    <row r="81" spans="4:4" x14ac:dyDescent="0.2">
      <c r="D81" s="143"/>
    </row>
    <row r="82" spans="4:4" x14ac:dyDescent="0.2">
      <c r="D82" s="143"/>
    </row>
    <row r="83" spans="4:4" x14ac:dyDescent="0.2">
      <c r="D83" s="143"/>
    </row>
    <row r="84" spans="4:4" x14ac:dyDescent="0.2">
      <c r="D84" s="143"/>
    </row>
    <row r="85" spans="4:4" x14ac:dyDescent="0.2">
      <c r="D85" s="143"/>
    </row>
    <row r="86" spans="4:4" x14ac:dyDescent="0.2">
      <c r="D86" s="143"/>
    </row>
    <row r="87" spans="4:4" x14ac:dyDescent="0.2">
      <c r="D87" s="143"/>
    </row>
    <row r="88" spans="4:4" x14ac:dyDescent="0.2">
      <c r="D88" s="143"/>
    </row>
    <row r="89" spans="4:4" x14ac:dyDescent="0.2">
      <c r="D89" s="143"/>
    </row>
    <row r="90" spans="4:4" x14ac:dyDescent="0.2">
      <c r="D90" s="143"/>
    </row>
    <row r="91" spans="4:4" x14ac:dyDescent="0.2">
      <c r="D91" s="143"/>
    </row>
    <row r="92" spans="4:4" x14ac:dyDescent="0.2">
      <c r="D92" s="143"/>
    </row>
    <row r="93" spans="4:4" x14ac:dyDescent="0.2">
      <c r="D93" s="143"/>
    </row>
    <row r="94" spans="4:4" x14ac:dyDescent="0.2">
      <c r="D94" s="143"/>
    </row>
    <row r="95" spans="4:4" x14ac:dyDescent="0.2">
      <c r="D95" s="143"/>
    </row>
    <row r="96" spans="4:4" x14ac:dyDescent="0.2">
      <c r="D96" s="143"/>
    </row>
    <row r="97" spans="4:4" x14ac:dyDescent="0.2">
      <c r="D97" s="143"/>
    </row>
    <row r="98" spans="4:4" x14ac:dyDescent="0.2">
      <c r="D98" s="143"/>
    </row>
    <row r="99" spans="4:4" x14ac:dyDescent="0.2">
      <c r="D99" s="143"/>
    </row>
    <row r="100" spans="4:4" x14ac:dyDescent="0.2">
      <c r="D100" s="143"/>
    </row>
    <row r="101" spans="4:4" x14ac:dyDescent="0.2">
      <c r="D101" s="143"/>
    </row>
    <row r="102" spans="4:4" x14ac:dyDescent="0.2">
      <c r="D102" s="143"/>
    </row>
    <row r="103" spans="4:4" x14ac:dyDescent="0.2">
      <c r="D103" s="143"/>
    </row>
    <row r="104" spans="4:4" x14ac:dyDescent="0.2">
      <c r="D104" s="143"/>
    </row>
    <row r="105" spans="4:4" x14ac:dyDescent="0.2">
      <c r="D105" s="143"/>
    </row>
    <row r="106" spans="4:4" x14ac:dyDescent="0.2">
      <c r="D106" s="143"/>
    </row>
    <row r="107" spans="4:4" x14ac:dyDescent="0.2">
      <c r="D107" s="143"/>
    </row>
    <row r="108" spans="4:4" x14ac:dyDescent="0.2">
      <c r="D108" s="143"/>
    </row>
    <row r="109" spans="4:4" x14ac:dyDescent="0.2">
      <c r="D109" s="143"/>
    </row>
    <row r="110" spans="4:4" x14ac:dyDescent="0.2">
      <c r="D110" s="143"/>
    </row>
    <row r="111" spans="4:4" x14ac:dyDescent="0.2">
      <c r="D111" s="143"/>
    </row>
    <row r="112" spans="4:4" x14ac:dyDescent="0.2">
      <c r="D112" s="143"/>
    </row>
    <row r="113" spans="4:4" x14ac:dyDescent="0.2">
      <c r="D113" s="143"/>
    </row>
    <row r="114" spans="4:4" x14ac:dyDescent="0.2">
      <c r="D114" s="143"/>
    </row>
    <row r="115" spans="4:4" x14ac:dyDescent="0.2">
      <c r="D115" s="143"/>
    </row>
    <row r="116" spans="4:4" x14ac:dyDescent="0.2">
      <c r="D116" s="143"/>
    </row>
    <row r="117" spans="4:4" x14ac:dyDescent="0.2">
      <c r="D117" s="143"/>
    </row>
    <row r="118" spans="4:4" x14ac:dyDescent="0.2">
      <c r="D118" s="143"/>
    </row>
    <row r="119" spans="4:4" x14ac:dyDescent="0.2">
      <c r="D119" s="143"/>
    </row>
    <row r="120" spans="4:4" x14ac:dyDescent="0.2">
      <c r="D120" s="143"/>
    </row>
    <row r="121" spans="4:4" x14ac:dyDescent="0.2">
      <c r="D121" s="143"/>
    </row>
    <row r="122" spans="4:4" x14ac:dyDescent="0.2">
      <c r="D122" s="143"/>
    </row>
    <row r="123" spans="4:4" x14ac:dyDescent="0.2">
      <c r="D123" s="143"/>
    </row>
    <row r="124" spans="4:4" x14ac:dyDescent="0.2">
      <c r="D124" s="143"/>
    </row>
    <row r="125" spans="4:4" x14ac:dyDescent="0.2">
      <c r="D125" s="143"/>
    </row>
    <row r="126" spans="4:4" x14ac:dyDescent="0.2">
      <c r="D126" s="143"/>
    </row>
    <row r="127" spans="4:4" x14ac:dyDescent="0.2">
      <c r="D127" s="143"/>
    </row>
    <row r="128" spans="4:4" x14ac:dyDescent="0.2">
      <c r="D128" s="143"/>
    </row>
    <row r="129" spans="4:4" x14ac:dyDescent="0.2">
      <c r="D129" s="143"/>
    </row>
    <row r="130" spans="4:4" x14ac:dyDescent="0.2">
      <c r="D130" s="143"/>
    </row>
    <row r="131" spans="4:4" x14ac:dyDescent="0.2">
      <c r="D131" s="143"/>
    </row>
    <row r="132" spans="4:4" x14ac:dyDescent="0.2">
      <c r="D132" s="143"/>
    </row>
    <row r="133" spans="4:4" x14ac:dyDescent="0.2">
      <c r="D133" s="143"/>
    </row>
    <row r="134" spans="4:4" x14ac:dyDescent="0.2">
      <c r="D134" s="143"/>
    </row>
    <row r="135" spans="4:4" x14ac:dyDescent="0.2">
      <c r="D135" s="143"/>
    </row>
    <row r="136" spans="4:4" x14ac:dyDescent="0.2">
      <c r="D136" s="143"/>
    </row>
    <row r="137" spans="4:4" x14ac:dyDescent="0.2">
      <c r="D137" s="143"/>
    </row>
    <row r="138" spans="4:4" x14ac:dyDescent="0.2">
      <c r="D138" s="143"/>
    </row>
    <row r="139" spans="4:4" x14ac:dyDescent="0.2">
      <c r="D139" s="143"/>
    </row>
    <row r="140" spans="4:4" x14ac:dyDescent="0.2">
      <c r="D140" s="143"/>
    </row>
    <row r="141" spans="4:4" x14ac:dyDescent="0.2">
      <c r="D141" s="143"/>
    </row>
    <row r="142" spans="4:4" x14ac:dyDescent="0.2">
      <c r="D142" s="143"/>
    </row>
    <row r="143" spans="4:4" x14ac:dyDescent="0.2">
      <c r="D143" s="143"/>
    </row>
    <row r="144" spans="4:4" x14ac:dyDescent="0.2">
      <c r="D144" s="143"/>
    </row>
    <row r="145" spans="4:4" x14ac:dyDescent="0.2">
      <c r="D145" s="143"/>
    </row>
    <row r="146" spans="4:4" x14ac:dyDescent="0.2">
      <c r="D146" s="143"/>
    </row>
    <row r="147" spans="4:4" x14ac:dyDescent="0.2">
      <c r="D147" s="143"/>
    </row>
    <row r="148" spans="4:4" x14ac:dyDescent="0.2">
      <c r="D148" s="143"/>
    </row>
    <row r="149" spans="4:4" x14ac:dyDescent="0.2">
      <c r="D149" s="143"/>
    </row>
    <row r="150" spans="4:4" x14ac:dyDescent="0.2">
      <c r="D150" s="143"/>
    </row>
    <row r="151" spans="4:4" x14ac:dyDescent="0.2">
      <c r="D151" s="143"/>
    </row>
    <row r="152" spans="4:4" x14ac:dyDescent="0.2">
      <c r="D152" s="143"/>
    </row>
    <row r="153" spans="4:4" x14ac:dyDescent="0.2">
      <c r="D153" s="143"/>
    </row>
    <row r="154" spans="4:4" x14ac:dyDescent="0.2">
      <c r="D154" s="143"/>
    </row>
    <row r="155" spans="4:4" x14ac:dyDescent="0.2">
      <c r="D155" s="143"/>
    </row>
    <row r="156" spans="4:4" x14ac:dyDescent="0.2">
      <c r="D156" s="143"/>
    </row>
    <row r="157" spans="4:4" x14ac:dyDescent="0.2">
      <c r="D157" s="143"/>
    </row>
    <row r="158" spans="4:4" x14ac:dyDescent="0.2">
      <c r="D158" s="143"/>
    </row>
    <row r="159" spans="4:4" x14ac:dyDescent="0.2">
      <c r="D159" s="143"/>
    </row>
    <row r="160" spans="4:4" x14ac:dyDescent="0.2">
      <c r="D160" s="143"/>
    </row>
    <row r="161" spans="4:4" x14ac:dyDescent="0.2">
      <c r="D161" s="143"/>
    </row>
    <row r="162" spans="4:4" x14ac:dyDescent="0.2">
      <c r="D162" s="143"/>
    </row>
    <row r="163" spans="4:4" x14ac:dyDescent="0.2">
      <c r="D163" s="143"/>
    </row>
    <row r="164" spans="4:4" x14ac:dyDescent="0.2">
      <c r="D164" s="143"/>
    </row>
    <row r="165" spans="4:4" x14ac:dyDescent="0.2">
      <c r="D165" s="143"/>
    </row>
    <row r="166" spans="4:4" x14ac:dyDescent="0.2">
      <c r="D166" s="143"/>
    </row>
    <row r="167" spans="4:4" x14ac:dyDescent="0.2">
      <c r="D167" s="143"/>
    </row>
    <row r="168" spans="4:4" x14ac:dyDescent="0.2">
      <c r="D168" s="143"/>
    </row>
    <row r="169" spans="4:4" x14ac:dyDescent="0.2">
      <c r="D169" s="143"/>
    </row>
    <row r="170" spans="4:4" x14ac:dyDescent="0.2">
      <c r="D170" s="143"/>
    </row>
    <row r="171" spans="4:4" x14ac:dyDescent="0.2">
      <c r="D171" s="143"/>
    </row>
    <row r="172" spans="4:4" x14ac:dyDescent="0.2">
      <c r="D172" s="143"/>
    </row>
    <row r="173" spans="4:4" x14ac:dyDescent="0.2">
      <c r="D173" s="143"/>
    </row>
    <row r="174" spans="4:4" x14ac:dyDescent="0.2">
      <c r="D174" s="143"/>
    </row>
    <row r="175" spans="4:4" x14ac:dyDescent="0.2">
      <c r="D175" s="143"/>
    </row>
    <row r="176" spans="4:4" x14ac:dyDescent="0.2">
      <c r="D176" s="143"/>
    </row>
    <row r="177" spans="4:4" x14ac:dyDescent="0.2">
      <c r="D177" s="143"/>
    </row>
    <row r="178" spans="4:4" x14ac:dyDescent="0.2">
      <c r="D178" s="143"/>
    </row>
    <row r="179" spans="4:4" x14ac:dyDescent="0.2">
      <c r="D179" s="143"/>
    </row>
    <row r="180" spans="4:4" x14ac:dyDescent="0.2">
      <c r="D180" s="143"/>
    </row>
    <row r="181" spans="4:4" x14ac:dyDescent="0.2">
      <c r="D181" s="143"/>
    </row>
    <row r="182" spans="4:4" x14ac:dyDescent="0.2">
      <c r="D182" s="143"/>
    </row>
    <row r="183" spans="4:4" x14ac:dyDescent="0.2">
      <c r="D183" s="143"/>
    </row>
    <row r="184" spans="4:4" x14ac:dyDescent="0.2">
      <c r="D184" s="143"/>
    </row>
    <row r="185" spans="4:4" x14ac:dyDescent="0.2">
      <c r="D185" s="143"/>
    </row>
    <row r="186" spans="4:4" x14ac:dyDescent="0.2">
      <c r="D186" s="143"/>
    </row>
    <row r="187" spans="4:4" x14ac:dyDescent="0.2">
      <c r="D187" s="143"/>
    </row>
    <row r="188" spans="4:4" x14ac:dyDescent="0.2">
      <c r="D188" s="143"/>
    </row>
    <row r="189" spans="4:4" x14ac:dyDescent="0.2">
      <c r="D189" s="143"/>
    </row>
    <row r="190" spans="4:4" x14ac:dyDescent="0.2">
      <c r="D190" s="143"/>
    </row>
    <row r="191" spans="4:4" x14ac:dyDescent="0.2">
      <c r="D191" s="143"/>
    </row>
    <row r="192" spans="4:4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mergeCells count="18">
    <mergeCell ref="A1:G1"/>
    <mergeCell ref="C2:G2"/>
    <mergeCell ref="C3:G3"/>
    <mergeCell ref="C4:G4"/>
    <mergeCell ref="A35:C35"/>
    <mergeCell ref="C24:G24"/>
    <mergeCell ref="C25:G25"/>
    <mergeCell ref="C17:G17"/>
    <mergeCell ref="C18:G18"/>
    <mergeCell ref="C19:G19"/>
    <mergeCell ref="C20:G20"/>
    <mergeCell ref="C22:G22"/>
    <mergeCell ref="C23:G23"/>
    <mergeCell ref="A36:G40"/>
    <mergeCell ref="C13:G13"/>
    <mergeCell ref="C14:G14"/>
    <mergeCell ref="C15:G15"/>
    <mergeCell ref="C16:G1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Stavba</vt:lpstr>
      <vt:lpstr>VzorPolozky</vt:lpstr>
      <vt:lpstr>SO 01 01 Pol</vt:lpstr>
      <vt:lpstr>SO 02 01 Pol</vt:lpstr>
      <vt:lpstr>SO 03 01 Pol</vt:lpstr>
      <vt:lpstr>SO 04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02 01 Pol'!Názvy_tisku</vt:lpstr>
      <vt:lpstr>'SO 03 01 Pol'!Názvy_tisku</vt:lpstr>
      <vt:lpstr>'SO 04 01 Pol'!Názvy_tisku</vt:lpstr>
      <vt:lpstr>oadresa</vt:lpstr>
      <vt:lpstr>Stavba!Objednatel</vt:lpstr>
      <vt:lpstr>Stavba!Objekt</vt:lpstr>
      <vt:lpstr>'SO 01 01 Pol'!Oblast_tisku</vt:lpstr>
      <vt:lpstr>'SO 02 01 Pol'!Oblast_tisku</vt:lpstr>
      <vt:lpstr>'SO 03 01 Pol'!Oblast_tisku</vt:lpstr>
      <vt:lpstr>'SO 04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</dc:creator>
  <cp:lastModifiedBy>BOX</cp:lastModifiedBy>
  <cp:lastPrinted>2014-02-28T09:52:57Z</cp:lastPrinted>
  <dcterms:created xsi:type="dcterms:W3CDTF">2009-04-08T07:15:50Z</dcterms:created>
  <dcterms:modified xsi:type="dcterms:W3CDTF">2017-08-09T12:23:25Z</dcterms:modified>
</cp:coreProperties>
</file>